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0440" tabRatio="864" activeTab="0"/>
  </bookViews>
  <sheets>
    <sheet name="Infoblatt" sheetId="1" r:id="rId1"/>
    <sheet name="Berechnung PK (100%)" sheetId="2" r:id="rId2"/>
    <sheet name="Berechnung PK (100%) - FLC" sheetId="3" r:id="rId3"/>
    <sheet name="Berechnung PK (100%) - Bsp." sheetId="4" r:id="rId4"/>
    <sheet name="Berechnung PK (100%) - Bsp. KUA" sheetId="5" r:id="rId5"/>
    <sheet name="Stammdaten" sheetId="6" r:id="rId6"/>
    <sheet name="Versionsinfo" sheetId="7" r:id="rId7"/>
  </sheets>
  <definedNames>
    <definedName name="_Toc475368663" localSheetId="0">'Infoblatt'!#REF!</definedName>
    <definedName name="_Toc475368664" localSheetId="0">'Infoblatt'!#REF!</definedName>
    <definedName name="_Toc475368665" localSheetId="0">'Infoblatt'!#REF!</definedName>
    <definedName name="_xlfn.IFERROR" hidden="1">#NAME?</definedName>
    <definedName name="_xlnm.Print_Area" localSheetId="1">'Berechnung PK (100%)'!$A$1:$Q$75</definedName>
    <definedName name="_xlnm.Print_Area" localSheetId="3">'Berechnung PK (100%) - Bsp.'!$A$1:$Q$75</definedName>
    <definedName name="_xlnm.Print_Area" localSheetId="4">'Berechnung PK (100%) - Bsp. KUA'!$A$1:$Q$75</definedName>
    <definedName name="_xlnm.Print_Area" localSheetId="2">'Berechnung PK (100%) - FLC'!$A$1:$Q$75</definedName>
    <definedName name="_xlnm.Print_Area" localSheetId="0">'Infoblatt'!$A$1:$C$62</definedName>
    <definedName name="Z_D0C73CFD_52E9_40C2_BFB4_0463F0D2AB48_.wvu.PrintArea" localSheetId="1" hidden="1">'Berechnung PK (100%)'!$A$1:$I$78</definedName>
    <definedName name="Z_D0C73CFD_52E9_40C2_BFB4_0463F0D2AB48_.wvu.PrintArea" localSheetId="3" hidden="1">'Berechnung PK (100%) - Bsp.'!$A$1:$I$78</definedName>
    <definedName name="Z_D0C73CFD_52E9_40C2_BFB4_0463F0D2AB48_.wvu.PrintArea" localSheetId="4" hidden="1">'Berechnung PK (100%) - Bsp. KUA'!$A$1:$I$78</definedName>
    <definedName name="Z_D0C73CFD_52E9_40C2_BFB4_0463F0D2AB48_.wvu.PrintArea" localSheetId="2" hidden="1">'Berechnung PK (100%) - FLC'!$A$1:$I$78</definedName>
  </definedNames>
  <calcPr fullCalcOnLoad="1"/>
</workbook>
</file>

<file path=xl/comments2.xml><?xml version="1.0" encoding="utf-8"?>
<comments xmlns="http://schemas.openxmlformats.org/spreadsheetml/2006/main">
  <authors>
    <author>Haring</author>
    <author>Peter Haring</author>
  </authors>
  <commentList>
    <comment ref="B37" authorId="0">
      <text>
        <r>
          <rPr>
            <sz val="9"/>
            <rFont val="Tahoma"/>
            <family val="2"/>
          </rPr>
          <t>€ 2,00 pro Woche (Anzahl Wochen = Anzahl an Sonntagen im Monat)</t>
        </r>
      </text>
    </comment>
    <comment ref="P19" authorId="0">
      <text>
        <r>
          <rPr>
            <sz val="9"/>
            <rFont val="Tahoma"/>
            <family val="2"/>
          </rPr>
          <t>bereinigt um die nicht förderfähigen Bezugsbestandteile, somit müssen nicht förderfähige Bestandteile abgezogen werden</t>
        </r>
      </text>
    </comment>
    <comment ref="P20" authorId="0">
      <text>
        <r>
          <rPr>
            <sz val="9"/>
            <rFont val="Tahoma"/>
            <family val="2"/>
          </rPr>
          <t>bereinigt um die nicht förderfähigen Bezugsbestandteile, somit müssen nicht förderfähige Bestandteile abgezogen werden</t>
        </r>
      </text>
    </comment>
    <comment ref="C11" authorId="0">
      <text>
        <r>
          <rPr>
            <sz val="9"/>
            <rFont val="Tahoma"/>
            <family val="2"/>
          </rPr>
          <t>Bei unterjähriger Abrechnung auch die abzurechnenden Monate angeben.
z.B. 01-06/2017</t>
        </r>
      </text>
    </comment>
    <comment ref="M11" authorId="0">
      <text>
        <r>
          <rPr>
            <sz val="9"/>
            <rFont val="Tahoma"/>
            <family val="2"/>
          </rPr>
          <t>Wenn "Stammdaten", dann Höchstbemessungsgrundlage im Tabellenblatt "Stammdaten" hinzufügen.</t>
        </r>
      </text>
    </comment>
    <comment ref="N26" authorId="0">
      <text>
        <r>
          <rPr>
            <sz val="9"/>
            <rFont val="Tahoma"/>
            <family val="2"/>
          </rPr>
          <t>Prozentsätze können in der Zelle direkt oder in den Stammdaten angepasst werden!</t>
        </r>
      </text>
    </comment>
    <comment ref="G26" authorId="1">
      <text>
        <r>
          <rPr>
            <sz val="9"/>
            <rFont val="Segoe UI"/>
            <family val="2"/>
          </rPr>
          <t>Bemessungsgrundlage</t>
        </r>
      </text>
    </comment>
    <comment ref="G36" authorId="1">
      <text>
        <r>
          <rPr>
            <sz val="9"/>
            <rFont val="Segoe UI"/>
            <family val="2"/>
          </rPr>
          <t>Bemessungsgrundlage</t>
        </r>
      </text>
    </comment>
  </commentList>
</comments>
</file>

<file path=xl/comments3.xml><?xml version="1.0" encoding="utf-8"?>
<comments xmlns="http://schemas.openxmlformats.org/spreadsheetml/2006/main">
  <authors>
    <author>Haring</author>
    <author>Peter Haring</author>
  </authors>
  <commentList>
    <comment ref="B37" authorId="0">
      <text>
        <r>
          <rPr>
            <sz val="9"/>
            <rFont val="Tahoma"/>
            <family val="2"/>
          </rPr>
          <t>€ 2,00 pro Woche (Anzahl Wochen = Anzahl an Sonntagen im Monat)</t>
        </r>
      </text>
    </comment>
    <comment ref="P19" authorId="0">
      <text>
        <r>
          <rPr>
            <sz val="9"/>
            <rFont val="Tahoma"/>
            <family val="2"/>
          </rPr>
          <t>bereinigt um die nicht förderfähigen Bezugsbestandteile, somit müssen nicht förderfähige Bestandteile abgezogen werden</t>
        </r>
      </text>
    </comment>
    <comment ref="P20" authorId="0">
      <text>
        <r>
          <rPr>
            <sz val="9"/>
            <rFont val="Tahoma"/>
            <family val="2"/>
          </rPr>
          <t>bereinigt um die nicht förderfähigen Bezugsbestandteile, somit müssen nicht förderfähige Bestandteile abgezogen werden</t>
        </r>
      </text>
    </comment>
    <comment ref="C11" authorId="0">
      <text>
        <r>
          <rPr>
            <sz val="9"/>
            <rFont val="Tahoma"/>
            <family val="2"/>
          </rPr>
          <t>Bei unterjähriger Abrechnung auch die abzurechnenden Monate angeben.
z.B. 01-06/2017</t>
        </r>
      </text>
    </comment>
    <comment ref="M11" authorId="0">
      <text>
        <r>
          <rPr>
            <sz val="9"/>
            <rFont val="Tahoma"/>
            <family val="2"/>
          </rPr>
          <t>Wenn "Stammdaten", dann Höchstbemessungsgrundlage im Tabellenblatt "Stammdaten" hinzufügen.</t>
        </r>
      </text>
    </comment>
    <comment ref="G26" authorId="1">
      <text>
        <r>
          <rPr>
            <sz val="9"/>
            <rFont val="Segoe UI"/>
            <family val="2"/>
          </rPr>
          <t>Bemessungsgrundlage</t>
        </r>
      </text>
    </comment>
    <comment ref="G36" authorId="1">
      <text>
        <r>
          <rPr>
            <sz val="9"/>
            <rFont val="Segoe UI"/>
            <family val="2"/>
          </rPr>
          <t>Bemessungsgrundlage</t>
        </r>
      </text>
    </comment>
  </commentList>
</comments>
</file>

<file path=xl/comments4.xml><?xml version="1.0" encoding="utf-8"?>
<comments xmlns="http://schemas.openxmlformats.org/spreadsheetml/2006/main">
  <authors>
    <author>Haring</author>
    <author>Peter Haring</author>
  </authors>
  <commentList>
    <comment ref="C11" authorId="0">
      <text>
        <r>
          <rPr>
            <sz val="9"/>
            <rFont val="Tahoma"/>
            <family val="2"/>
          </rPr>
          <t>Bei unterjähriger Abrechnung auch die abzurechnenden Monate angeben.
z.B. 01-06/2017</t>
        </r>
      </text>
    </comment>
    <comment ref="M11" authorId="0">
      <text>
        <r>
          <rPr>
            <sz val="9"/>
            <rFont val="Tahoma"/>
            <family val="2"/>
          </rPr>
          <t>Wenn "Stammdaten", dann Höchstbemessungsgrundlage im Tabellenblatt "Stammdaten" hinzufügen.</t>
        </r>
      </text>
    </comment>
    <comment ref="P19" authorId="0">
      <text>
        <r>
          <rPr>
            <sz val="9"/>
            <rFont val="Tahoma"/>
            <family val="2"/>
          </rPr>
          <t>bereinigt um die nicht förderfähigen Bezugsbestandteile, somit müssen nicht förderfähige Bestandteile abgezogen werden</t>
        </r>
      </text>
    </comment>
    <comment ref="P20" authorId="0">
      <text>
        <r>
          <rPr>
            <sz val="9"/>
            <rFont val="Tahoma"/>
            <family val="2"/>
          </rPr>
          <t>bereinigt um die nicht förderfähigen Bezugsbestandteile, somit müssen nicht förderfähige Bestandteile abgezogen werden</t>
        </r>
      </text>
    </comment>
    <comment ref="N26" authorId="0">
      <text>
        <r>
          <rPr>
            <sz val="9"/>
            <rFont val="Tahoma"/>
            <family val="2"/>
          </rPr>
          <t>Prozentsätze können in der Zelle direkt oder in den Stammdaten angepasst werden!</t>
        </r>
      </text>
    </comment>
    <comment ref="G36" authorId="1">
      <text>
        <r>
          <rPr>
            <sz val="9"/>
            <rFont val="Segoe UI"/>
            <family val="2"/>
          </rPr>
          <t>Bemessungsgrundlage</t>
        </r>
      </text>
    </comment>
    <comment ref="B37" authorId="0">
      <text>
        <r>
          <rPr>
            <sz val="9"/>
            <rFont val="Tahoma"/>
            <family val="2"/>
          </rPr>
          <t>€ 2,00 pro Woche (Anzahl Wochen = Anzahl an Sonntagen im Monat)</t>
        </r>
      </text>
    </comment>
    <comment ref="G26" authorId="1">
      <text>
        <r>
          <rPr>
            <sz val="9"/>
            <rFont val="Segoe UI"/>
            <family val="2"/>
          </rPr>
          <t>Bemessungsgrundlage</t>
        </r>
      </text>
    </comment>
  </commentList>
</comments>
</file>

<file path=xl/comments5.xml><?xml version="1.0" encoding="utf-8"?>
<comments xmlns="http://schemas.openxmlformats.org/spreadsheetml/2006/main">
  <authors>
    <author>Haring</author>
    <author>Peter Haring</author>
  </authors>
  <commentList>
    <comment ref="C11" authorId="0">
      <text>
        <r>
          <rPr>
            <sz val="9"/>
            <rFont val="Tahoma"/>
            <family val="2"/>
          </rPr>
          <t>Bei unterjähriger Abrechnung auch die abzurechnenden Monate angeben.
z.B. 01-06/2017</t>
        </r>
      </text>
    </comment>
    <comment ref="M11" authorId="0">
      <text>
        <r>
          <rPr>
            <sz val="9"/>
            <rFont val="Tahoma"/>
            <family val="2"/>
          </rPr>
          <t>Wenn "Stammdaten", dann Höchstbemessungsgrundlage im Tabellenblatt "Stammdaten" hinzufügen.</t>
        </r>
      </text>
    </comment>
    <comment ref="P19" authorId="0">
      <text>
        <r>
          <rPr>
            <sz val="9"/>
            <rFont val="Tahoma"/>
            <family val="2"/>
          </rPr>
          <t>bereinigt um die nicht förderfähigen Bezugsbestandteile, somit müssen nicht förderfähige Bestandteile abgezogen werden</t>
        </r>
      </text>
    </comment>
    <comment ref="P20" authorId="0">
      <text>
        <r>
          <rPr>
            <sz val="9"/>
            <rFont val="Tahoma"/>
            <family val="2"/>
          </rPr>
          <t>bereinigt um die nicht förderfähigen Bezugsbestandteile, somit müssen nicht förderfähige Bestandteile abgezogen werden</t>
        </r>
      </text>
    </comment>
    <comment ref="G26" authorId="1">
      <text>
        <r>
          <rPr>
            <sz val="9"/>
            <rFont val="Segoe UI"/>
            <family val="2"/>
          </rPr>
          <t>Bemessungsgrundlage</t>
        </r>
      </text>
    </comment>
    <comment ref="N26" authorId="0">
      <text>
        <r>
          <rPr>
            <sz val="9"/>
            <rFont val="Tahoma"/>
            <family val="2"/>
          </rPr>
          <t>Prozentsätze können in der Zelle direkt oder in den Stammdaten angepasst werden!</t>
        </r>
      </text>
    </comment>
    <comment ref="G36" authorId="1">
      <text>
        <r>
          <rPr>
            <sz val="9"/>
            <rFont val="Segoe UI"/>
            <family val="2"/>
          </rPr>
          <t>Bemessungsgrundlage</t>
        </r>
      </text>
    </comment>
    <comment ref="B37" authorId="0">
      <text>
        <r>
          <rPr>
            <sz val="9"/>
            <rFont val="Tahoma"/>
            <family val="2"/>
          </rPr>
          <t>€ 2,00 pro Woche (Anzahl Wochen = Anzahl an Sonntagen im Monat)</t>
        </r>
      </text>
    </comment>
  </commentList>
</comments>
</file>

<file path=xl/sharedStrings.xml><?xml version="1.0" encoding="utf-8"?>
<sst xmlns="http://schemas.openxmlformats.org/spreadsheetml/2006/main" count="381" uniqueCount="153">
  <si>
    <t>Kommunalsteuer</t>
  </si>
  <si>
    <t>Name:</t>
  </si>
  <si>
    <t>Finanzamt</t>
  </si>
  <si>
    <t>Gehalt</t>
  </si>
  <si>
    <t>Die sachliche und rechnerische Richtigkeit wird bestätigt:</t>
  </si>
  <si>
    <t>Der Förderwerber</t>
  </si>
  <si>
    <t>Sozial-versicherung</t>
  </si>
  <si>
    <t>+ Urlaubszuschuss</t>
  </si>
  <si>
    <t>+ Mehr- bzw. Überzahlung</t>
  </si>
  <si>
    <t>Bruttobezug</t>
  </si>
  <si>
    <t>Mitarbeitervorsorge</t>
  </si>
  <si>
    <t>Summe Personalkosten:</t>
  </si>
  <si>
    <t>=   Summe SV</t>
  </si>
  <si>
    <t>=   Summe FA</t>
  </si>
  <si>
    <t>Dienstgeberzuschlag (DZ)</t>
  </si>
  <si>
    <t>Dienstgeberbeitrag (DB)</t>
  </si>
  <si>
    <t>Berechnung projektbezogener Personalkosten</t>
  </si>
  <si>
    <t>+ Überstunden/Pauschale</t>
  </si>
  <si>
    <t>Kosten lt. Jahreslohnkonto</t>
  </si>
  <si>
    <t>+ Sachbezug</t>
  </si>
  <si>
    <t>2015</t>
  </si>
  <si>
    <t>DG-Anteil lfd.</t>
  </si>
  <si>
    <t>DG-Anteil SZ</t>
  </si>
  <si>
    <t>sonstige Bezugsbestandteile mit Projektrelevanz</t>
  </si>
  <si>
    <t>1.</t>
  </si>
  <si>
    <t>2.</t>
  </si>
  <si>
    <t>3.</t>
  </si>
  <si>
    <t>4.</t>
  </si>
  <si>
    <t>5.</t>
  </si>
  <si>
    <t>6.</t>
  </si>
  <si>
    <t>7.</t>
  </si>
  <si>
    <t>8.</t>
  </si>
  <si>
    <t>9.</t>
  </si>
  <si>
    <t>10.</t>
  </si>
  <si>
    <t>sonstige Bezugsbestandteile ohne Projektrelevanz</t>
  </si>
  <si>
    <t>Jahr:</t>
  </si>
  <si>
    <t>eingereichte Kosten</t>
  </si>
  <si>
    <t>Unterschrift und Datum</t>
  </si>
  <si>
    <r>
      <t xml:space="preserve">(für MitarbeiterInnen, die </t>
    </r>
    <r>
      <rPr>
        <u val="single"/>
        <sz val="11"/>
        <rFont val="Arial"/>
        <family val="2"/>
      </rPr>
      <t>ausschließlich</t>
    </r>
    <r>
      <rPr>
        <sz val="11"/>
        <rFont val="Arial"/>
        <family val="2"/>
      </rPr>
      <t xml:space="preserve"> im Projekt arbeiten)</t>
    </r>
  </si>
  <si>
    <t>Funktion:</t>
  </si>
  <si>
    <t>Projektmitarbeiter</t>
  </si>
  <si>
    <t>Prämie</t>
  </si>
  <si>
    <t>Arbeitsstunden 100 %</t>
  </si>
  <si>
    <t>U-Bahnsteuer</t>
  </si>
  <si>
    <t>=   Brutto ohne SB</t>
  </si>
  <si>
    <t>+ sonstige Bezugsbestandteile  - förderfähig</t>
  </si>
  <si>
    <t>Gemeinde / Stadt</t>
  </si>
  <si>
    <t>=   Summe Gemeinde / Stadt</t>
  </si>
  <si>
    <r>
      <t xml:space="preserve">    Die </t>
    </r>
    <r>
      <rPr>
        <i/>
        <u val="single"/>
        <sz val="11"/>
        <rFont val="Arial"/>
        <family val="2"/>
      </rPr>
      <t>gelb markierten Felder</t>
    </r>
    <r>
      <rPr>
        <i/>
        <sz val="11"/>
        <rFont val="Arial"/>
        <family val="2"/>
      </rPr>
      <t xml:space="preserve"> sind vom Förderwerber auszufüllen.</t>
    </r>
  </si>
  <si>
    <r>
      <t xml:space="preserve">    Die </t>
    </r>
    <r>
      <rPr>
        <i/>
        <u val="single"/>
        <sz val="11"/>
        <rFont val="Arial"/>
        <family val="2"/>
      </rPr>
      <t>Daten</t>
    </r>
    <r>
      <rPr>
        <i/>
        <sz val="11"/>
        <rFont val="Arial"/>
        <family val="2"/>
      </rPr>
      <t xml:space="preserve"> können in diesem Tabellenblatt von der </t>
    </r>
    <r>
      <rPr>
        <i/>
        <u val="single"/>
        <sz val="11"/>
        <rFont val="Arial"/>
        <family val="2"/>
      </rPr>
      <t>FLC</t>
    </r>
    <r>
      <rPr>
        <i/>
        <sz val="11"/>
        <rFont val="Arial"/>
        <family val="2"/>
      </rPr>
      <t xml:space="preserve"> überarbeitet werden.</t>
    </r>
  </si>
  <si>
    <t>Datum</t>
  </si>
  <si>
    <t>Inhalt der Aktualisierung</t>
  </si>
  <si>
    <t>Versionen der Personalkostenblätter</t>
  </si>
  <si>
    <t>1.0</t>
  </si>
  <si>
    <t>Versions-nummer</t>
  </si>
  <si>
    <t>-</t>
  </si>
  <si>
    <t>1.1</t>
  </si>
  <si>
    <t>- Jahresdeckelung der U-Bahnsteuer mit 2,00 Euro x 52 Wochen</t>
  </si>
  <si>
    <t>- Zeile "sonstige Positionen…" hinzugefügt</t>
  </si>
  <si>
    <r>
      <t xml:space="preserve">+ sonstige Positionen - nicht Abgaben pflichtig </t>
    </r>
    <r>
      <rPr>
        <sz val="7"/>
        <rFont val="Arial Narrow"/>
        <family val="2"/>
      </rPr>
      <t>(z.B. KM-Geld, Zukunftsvors.)</t>
    </r>
  </si>
  <si>
    <r>
      <t>+ sonstige Bezugsbestandteile  - nicht förderfähig</t>
    </r>
    <r>
      <rPr>
        <sz val="7"/>
        <rFont val="Arial Narrow"/>
        <family val="2"/>
      </rPr>
      <t xml:space="preserve"> (z.B. Prämie)</t>
    </r>
  </si>
  <si>
    <t>Kommentar FLC:</t>
  </si>
  <si>
    <t>- Kommentarfeld bei FLC-Sheets hinzugefügt</t>
  </si>
  <si>
    <t>Mas Mustermann</t>
  </si>
  <si>
    <t>- Berechnung UZ + WR bei 1.720 für FLC freigeschaltet</t>
  </si>
  <si>
    <t>Beschäftigungsdokumente (z.B. Dienstvertrag)</t>
  </si>
  <si>
    <t>Nachweis für die Mitarbeit eines Beschäftigten im Projekt (Tätigkeitsbeschreibung mit Projektbezug im Dienstvertrag oder ähnliches)</t>
  </si>
  <si>
    <t>Lohnkonto des abzurechnenden Jahres</t>
  </si>
  <si>
    <t xml:space="preserve">Periodischer Tätigkeitsbericht: detaillierte Darstellung der Tätigkeiten je Arbeitspaket. Die für das Projekt abgerechneten Stunden müssen den beschriebenen Tätigkeiten entsprechen (angemessen sein) und für Dritte, außerhalb des Projekts stehende Personen, nachvollziehbar sein. </t>
  </si>
  <si>
    <t>Vergleichen der Positionen des Lohnkontos mit denen der Berechnungsvorlage</t>
  </si>
  <si>
    <t>Prüfung der Angemessenheit der Personalkosten anhand des Bruttogehalts und / oder des Stundensatzes</t>
  </si>
  <si>
    <t>Kontrolle der Projektstundenlisten bzw. des Projektberichtes auf Projektrelevanz</t>
  </si>
  <si>
    <r>
      <t xml:space="preserve"> </t>
    </r>
    <r>
      <rPr>
        <sz val="10"/>
        <rFont val="Symbol"/>
        <family val="1"/>
      </rPr>
      <t>¨</t>
    </r>
  </si>
  <si>
    <t>Generell sind in der Vorlage sind die gelb markierten Felder vom Projektträger auszufüllen. In diesen sind die Daten der abzurechnenden Berichtsperiode einzutragen.</t>
  </si>
  <si>
    <t>In der Vorlage sind die gelb und violett markierten Felder vom Projektträger auszufüllen. Die Daten in den gelb markierten Feldern sind vom letzten vollständigen Lohnkonto zu entnehmen und dienen der Stundensatzberechnung. In den violett markieren Zellen sind die Daten des abzurechnenden Jahres bzw. aktuellen Lohnkontos einzutragen.</t>
  </si>
  <si>
    <t>1 Allgemeines zu den Berechnungsblättern</t>
  </si>
  <si>
    <t>Erläuterungen</t>
  </si>
  <si>
    <t>Die Lohnnebenkosten werden in der Vorlage von dem förderfähigen Bruttogehalt berechnet. Anspruch auf Refundierung von den einzelnen Lohnnebenkosten besteht nur dann, wenn diese abgegeben bzw. bezahlt wurden. Die Berechnung der förderfähigen Bestandteile erfolgt nach Befüllung der Felder automatisch unter Berücksichtigung der einzelnen angegebenen Prozentsätze.</t>
  </si>
  <si>
    <t xml:space="preserve">   •</t>
  </si>
  <si>
    <t>Beispiel: Mitarbeiter leistet insgesamt 100 Stunden, davon 90 im Projekt – Deckelung 90% des Bruttogehalts inkl. Lohnnebenkosten förderfähig im Projekt</t>
  </si>
  <si>
    <t>Für die Berechnung des Stundensatzes sind die Wochenarbeitsstunden und der jährliche Urlaubsanspruch für den jeweiligen Mitarbeiter einzutragen. Die Wochenanzahl der gesetzlichen Feiertage wurde vom Programm als Durchschnitt berechnet und ist im Formular fixiert.</t>
  </si>
  <si>
    <t>3 Anwendung Deckelung</t>
  </si>
  <si>
    <t>Anhand der Daten von der abzurechnenden Berichtsperiode werden die projektbezogenen Personalkosten berechnet.</t>
  </si>
  <si>
    <t>Aufgrund der unterjährigen Anwendung der Deckelung (monatlich bzw. pro Abrechnungsperiode) können sich nachteilige Differenzen bei den förderfähigen Personalkosten im Projekt für den Projektträger ergeben. Daher erfolgt eine nachträgliche Neuberechnung der Deckelung auf Basis eines vollständig dokumentierten Jahres (Jahreslohnkontos). Die Neuberechnung der Jahresdeckelung erfolgt in den einzelnen Berechnungsblättern automatisch.</t>
  </si>
  <si>
    <t>Es wird empfohlen beim Ausfüllen der Berechnungsblätter eine mit Personalverrechnung vertraute Person (z.B. Steuerberater, Personalverrechner) heranzuziehen.</t>
  </si>
  <si>
    <t>6 Ablauf der Prüfung</t>
  </si>
  <si>
    <t>5 Nachweise bei Folgeabrechnungen</t>
  </si>
  <si>
    <t>4 Nachweise bei der ersten Abrechnung</t>
  </si>
  <si>
    <t>Überprüfung der Gehaltszahlungen und der Lohnnebenkosten: lt. Bestimmungen der FFR Kapitel 5.1.3.1d</t>
  </si>
  <si>
    <r>
      <t xml:space="preserve">Gesamtzeiterfassung </t>
    </r>
    <r>
      <rPr>
        <i/>
        <sz val="10"/>
        <rFont val="Verdana"/>
        <family val="2"/>
      </rPr>
      <t>(außer bei Vollzeit- und %-Methode): Kommt-geht-Zeiten</t>
    </r>
  </si>
  <si>
    <t>Zu beachten bei der Methode flexibel - Monatarbeitsstunden:</t>
  </si>
  <si>
    <t>Sonderfall Methode flexibel - Monatarbeitsstunden:</t>
  </si>
  <si>
    <t>Bsp:</t>
  </si>
  <si>
    <t>1)</t>
  </si>
  <si>
    <t>Die projektrelevanten Stunden eines Mitarbeiters fallen in nur 3 Monaten an, wobei in einem Monat eine Sonderzahlung ausbezahlt wird. (z.B. Mai-Juli)</t>
  </si>
  <si>
    <t>Die projektrelevanten Stunden eines Mitarbeiters fallen in nur 6 Monaten an, wobei in zwei Monaten eine Sonderzahlung ausbezahlt wird. (z.B. Juni-November)</t>
  </si>
  <si>
    <t>2)</t>
  </si>
  <si>
    <t>Bei dieser Methode bestünde bei folgenden angeführten Beispielen die Möglichkeit einer Überfinanzierung. In diesen beiden Fällen sollen bei unterjähriger Abrechnung die Sonderzahlungen herausgenommen werden. Aufgrund der Neuberechnung der Jahresdeckelung können diese Kosten wieder berücksichtigt werden, d.h. diese sollen in der Vorlage wieder aufgenommen werden. Die Neuberechnung der Jahresdeckelung erfolgt, wie oben angeführt, automatisch.</t>
  </si>
  <si>
    <t>1.2</t>
  </si>
  <si>
    <t>- Bei der Monatsmethode wurde eine extra Zeile mit den Wochenarbeitsstunden eingefügt, um auch Änderungen der Wochenarbeitsstunden in einem Sheet berücksichtigen zu können)</t>
  </si>
  <si>
    <t>Sonderfälle Methode flexibel - Monatarbeitsstunden:</t>
  </si>
  <si>
    <t>FLC Prüfer</t>
  </si>
  <si>
    <t>1.3</t>
  </si>
  <si>
    <t>- Die Eingaben in den zu befüllenden Feldern (Gelb hinterlegt) sind ersichtlich und kopierbar</t>
  </si>
  <si>
    <t>- Zelle "Jahr" vergrößert, damit auch bei unterjähriger Abrechnung die Monate angegeben werden können.</t>
  </si>
  <si>
    <t>1.4</t>
  </si>
  <si>
    <t>1.5</t>
  </si>
  <si>
    <t>- Schreibfehler bei Weihnachtsremuneration richtig gestellt</t>
  </si>
  <si>
    <t>- Maximum bei U-Bahnsteuer geändert</t>
  </si>
  <si>
    <t>- Tabellenblatt "Stammdaten" mit Höchstbeitragsgrundlagen hinzugefügt</t>
  </si>
  <si>
    <t>- zusätzliche Zeile für Sonstige Abgaben</t>
  </si>
  <si>
    <t>+ Weihnachtsremuneration</t>
  </si>
  <si>
    <t>z.B. Pensionskasse</t>
  </si>
  <si>
    <t>sonst. Abgaben</t>
  </si>
  <si>
    <t>Höchstbeitragsgrundlage</t>
  </si>
  <si>
    <t>Jahr</t>
  </si>
  <si>
    <t>Betrag</t>
  </si>
  <si>
    <t>- Formel bei "sonst. Abgaben" in Zeile P37</t>
  </si>
  <si>
    <t>1.6</t>
  </si>
  <si>
    <t xml:space="preserve">- Formeln in den folgenden Zeilen geändert: Urlaubszuschuss, Weihnachtsremuneration, DG-Anteil lfd., DG-Anteil SZ, Mitarbeitervorsorge, Dienstgeberbeitrag (DB), Dienstgeberzuschlag (DZ) und Kommunalsteuer </t>
  </si>
  <si>
    <t>2.0</t>
  </si>
  <si>
    <t>Diese Vorlage wurde vom Programm                                            entwickelt.</t>
  </si>
  <si>
    <t>Die gegenständlichen Berechnungsblätter sind eine Programvorgabe für österreichische Projektpartner, die zur Berechnung der Personalkosten von Projektmitarbeitern nach tatsächlichen Kosten (real cost options) lt. den in den Förderfähigkeitsregeln definierteren Abrechnungsmethoden (FFR Kapitel 5.1.3.) dient.</t>
  </si>
  <si>
    <t>Lohnnebenkosten</t>
  </si>
  <si>
    <t>DG-Anteil lfd</t>
  </si>
  <si>
    <t>MVK-Beitrag</t>
  </si>
  <si>
    <t>PensionsK</t>
  </si>
  <si>
    <t>DB</t>
  </si>
  <si>
    <t>DZ</t>
  </si>
  <si>
    <t>KommSt</t>
  </si>
  <si>
    <t>- Stammdaten mit Lohnnebenkosten ergänzt</t>
  </si>
  <si>
    <t xml:space="preserve">Sonderfall Methode flexibel - Stundenteiler 1720: </t>
  </si>
  <si>
    <r>
      <t>Letztes vollständig dokumentiertes Lohnkonto</t>
    </r>
    <r>
      <rPr>
        <i/>
        <sz val="10"/>
        <rFont val="Verdana"/>
        <family val="2"/>
      </rPr>
      <t xml:space="preserve"> (nur bei 1720 Methode für Stundensatzberechnung)</t>
    </r>
  </si>
  <si>
    <r>
      <t xml:space="preserve">Projektstundenlisten inkl. Tätigkeitsbeschreibungen für das gegenständliche Projekt (bei 1720 und Monatsmethode) bzw. Tätigkeitsbericht </t>
    </r>
    <r>
      <rPr>
        <i/>
        <sz val="10"/>
        <rFont val="Verdana"/>
        <family val="2"/>
      </rPr>
      <t>(bei Vollzeit- und %-Methode)</t>
    </r>
  </si>
  <si>
    <t>In der Vorlage sind in der Zelle C11 die Wochenarbeitsstunden für die Berechnung der Monatsstunden auszufüllen. Sollten sich die Wochenarbeitsstunden im Laufe des Jahres ändern, dann können die Anzahl der Wochenarbeitsstunden in der Zeile 91 überschrieben werden.</t>
  </si>
  <si>
    <t>In der Vorlage sind in der Zeile 90 die davon geleisteten Überstunden einzutragen. Diese beziehen sich auf die tatsächlich geleisteten Arbeitsstunden.</t>
  </si>
  <si>
    <t>2 Maßnahme zum Ausschluss einer Überförderung</t>
  </si>
  <si>
    <t>Um eine Überförderung zu vermeiden werden Personalkosten nur bis zur Höhe der tatsächlich getätigten Jahresgehaltszahlung als förderfähig anerkannt. D.h. die Organisation kann nicht mehr vom Programm refundiert bekommen als Aufwand für den jeweiligen Mitarbeiter im Projekt entstanden ist.
Der Anteil der Projektstunden an den Gesamtjahresstunden ergibt den maximalen förderfähigen Projektanteil am tatsächlich ausbezahlten Jahresgehalt (= Deckelung).</t>
  </si>
  <si>
    <t>DN-Anteil lfd -&gt; DG</t>
  </si>
  <si>
    <t>Beihilfen</t>
  </si>
  <si>
    <t>z.B. Kurzarbeitsbeihilfe</t>
  </si>
  <si>
    <t>Summe Personalkosten - abzgl. Beihilfen:</t>
  </si>
  <si>
    <t>Version 2.1</t>
  </si>
  <si>
    <t>2.1</t>
  </si>
  <si>
    <t>- Anpassung wegen Kurzarbeit</t>
  </si>
  <si>
    <t>● Bemessunggrundlagen aufgrund der unterschiedlicher Grundlagen</t>
  </si>
  <si>
    <t>● zusätzlicher DG-Anteil für DN</t>
  </si>
  <si>
    <t>● Beihilfen</t>
  </si>
  <si>
    <t>- Stammdaten erweitert und aktualisiert</t>
  </si>
  <si>
    <t>- Formelehler bei Prozentsätzen DG, DZ und Kommunalsteuer (Zellen N32, N33 und N36) korrigiert</t>
  </si>
  <si>
    <t>01-10/2020</t>
  </si>
  <si>
    <r>
      <t xml:space="preserve">DN-Anteil lfd.,
</t>
    </r>
    <r>
      <rPr>
        <sz val="7"/>
        <rFont val="Arial Narrow"/>
        <family val="2"/>
      </rPr>
      <t>welcher im Fall von Kurzarbeit (KUA) bzw. Altersteilzeit (ATZ) anteilig vom DG bezahlt wird</t>
    </r>
  </si>
  <si>
    <t>- Formulierung bei zusätzlichem DG-Anteil für DN ergänzt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</si>
</sst>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C07]dddd\,\ dd\.\ mmmm\ yyyy"/>
    <numFmt numFmtId="166" formatCode="&quot;€&quot;\ #,##0.00;[Red]&quot;€&quot;\ #,##0.00"/>
    <numFmt numFmtId="167" formatCode="&quot;€&quot;\ #,##0.00"/>
    <numFmt numFmtId="168" formatCode="#,##0.00;[Red]#,##0.00"/>
    <numFmt numFmtId="169" formatCode="[Red]&quot;€&quot;\ #,##0.00;\ \-#,##0.00"/>
    <numFmt numFmtId="170" formatCode="hh:mm;@"/>
    <numFmt numFmtId="171" formatCode="[h]:mm"/>
    <numFmt numFmtId="172" formatCode="#,##0.00_ ;[Red]\-#,##0.00\ "/>
    <numFmt numFmtId="173" formatCode="&quot;Ja&quot;;&quot;Ja&quot;;&quot;Nein&quot;"/>
    <numFmt numFmtId="174" formatCode="&quot;Wahr&quot;;&quot;Wahr&quot;;&quot;Falsch&quot;"/>
    <numFmt numFmtId="175" formatCode="&quot;Ein&quot;;&quot;Ein&quot;;&quot;Aus&quot;"/>
    <numFmt numFmtId="176" formatCode="[$€-2]\ #,##0.00_);[Red]\([$€-2]\ #,##0.00\)"/>
    <numFmt numFmtId="177" formatCode="#,##0.000"/>
    <numFmt numFmtId="178" formatCode="0.0"/>
  </numFmts>
  <fonts count="71">
    <font>
      <sz val="10"/>
      <name val="Arial Narrow"/>
      <family val="0"/>
    </font>
    <font>
      <sz val="10"/>
      <color indexed="8"/>
      <name val="Arial"/>
      <family val="2"/>
    </font>
    <font>
      <sz val="11"/>
      <name val="Arial Narrow"/>
      <family val="2"/>
    </font>
    <font>
      <b/>
      <sz val="14"/>
      <name val="Arial Narrow"/>
      <family val="2"/>
    </font>
    <font>
      <b/>
      <sz val="11"/>
      <name val="Arial Narrow"/>
      <family val="2"/>
    </font>
    <font>
      <sz val="11"/>
      <name val="Arial"/>
      <family val="2"/>
    </font>
    <font>
      <sz val="18"/>
      <name val="Arial Black"/>
      <family val="2"/>
    </font>
    <font>
      <i/>
      <sz val="11"/>
      <name val="Arial"/>
      <family val="2"/>
    </font>
    <font>
      <i/>
      <u val="single"/>
      <sz val="11"/>
      <name val="Arial"/>
      <family val="2"/>
    </font>
    <font>
      <b/>
      <sz val="12"/>
      <name val="Arial Narrow"/>
      <family val="2"/>
    </font>
    <font>
      <u val="single"/>
      <sz val="11"/>
      <name val="Arial"/>
      <family val="2"/>
    </font>
    <font>
      <sz val="7"/>
      <name val="Arial Narrow"/>
      <family val="2"/>
    </font>
    <font>
      <sz val="9"/>
      <name val="Tahoma"/>
      <family val="2"/>
    </font>
    <font>
      <i/>
      <sz val="9"/>
      <name val="Arial"/>
      <family val="2"/>
    </font>
    <font>
      <sz val="10"/>
      <name val="Verdana"/>
      <family val="2"/>
    </font>
    <font>
      <b/>
      <sz val="10"/>
      <name val="Verdana"/>
      <family val="2"/>
    </font>
    <font>
      <i/>
      <sz val="10"/>
      <name val="Verdana"/>
      <family val="2"/>
    </font>
    <font>
      <sz val="10"/>
      <name val="Wingdings"/>
      <family val="0"/>
    </font>
    <font>
      <sz val="10"/>
      <name val="Symbol"/>
      <family val="1"/>
    </font>
    <font>
      <sz val="11"/>
      <name val="Calibri"/>
      <family val="2"/>
    </font>
    <font>
      <i/>
      <sz val="10"/>
      <name val="Arial"/>
      <family val="2"/>
    </font>
    <font>
      <i/>
      <sz val="10"/>
      <name val="Arial Narrow"/>
      <family val="2"/>
    </font>
    <font>
      <sz val="9"/>
      <name val="Segoe UI"/>
      <family val="2"/>
    </font>
    <font>
      <sz val="10"/>
      <color indexed="9"/>
      <name val="Arial"/>
      <family val="2"/>
    </font>
    <font>
      <b/>
      <sz val="10"/>
      <color indexed="63"/>
      <name val="Arial"/>
      <family val="2"/>
    </font>
    <font>
      <b/>
      <sz val="10"/>
      <color indexed="52"/>
      <name val="Arial"/>
      <family val="2"/>
    </font>
    <font>
      <u val="single"/>
      <sz val="10"/>
      <color indexed="20"/>
      <name val="Arial Narrow"/>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Narrow"/>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1"/>
      <color indexed="53"/>
      <name val="Arial"/>
      <family val="2"/>
    </font>
    <font>
      <b/>
      <sz val="10"/>
      <color indexed="18"/>
      <name val="Verdana"/>
      <family val="2"/>
    </font>
    <font>
      <b/>
      <sz val="18"/>
      <color indexed="18"/>
      <name val="Verdana"/>
      <family val="2"/>
    </font>
    <font>
      <b/>
      <sz val="11"/>
      <color indexed="9"/>
      <name val="Arial Narrow"/>
      <family val="2"/>
    </font>
    <font>
      <b/>
      <sz val="12"/>
      <color indexed="18"/>
      <name val="Verdan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Narrow"/>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Narrow"/>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theme="9" tint="-0.24997000396251678"/>
      <name val="Arial"/>
      <family val="2"/>
    </font>
    <font>
      <b/>
      <sz val="10"/>
      <color rgb="FF003399"/>
      <name val="Verdana"/>
      <family val="2"/>
    </font>
    <font>
      <b/>
      <sz val="18"/>
      <color rgb="FF003399"/>
      <name val="Verdana"/>
      <family val="2"/>
    </font>
    <font>
      <b/>
      <sz val="11"/>
      <color theme="0"/>
      <name val="Arial Narrow"/>
      <family val="2"/>
    </font>
    <font>
      <b/>
      <sz val="12"/>
      <color rgb="FF003399"/>
      <name val="Verdana"/>
      <family val="2"/>
    </font>
    <font>
      <b/>
      <sz val="8"/>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2FFA3"/>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rgb="FF003399"/>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thin"/>
      <right style="medium"/>
      <top style="medium"/>
      <bottom/>
    </border>
    <border>
      <left style="thin"/>
      <right style="medium"/>
      <top style="thin"/>
      <bottom style="thin"/>
    </border>
    <border>
      <left style="medium"/>
      <right style="medium"/>
      <top style="thin"/>
      <bottom style="medium"/>
    </border>
    <border>
      <left style="thin"/>
      <right style="medium"/>
      <top/>
      <bottom style="thin"/>
    </border>
    <border>
      <left style="thin"/>
      <right style="medium"/>
      <top style="thin"/>
      <bottom/>
    </border>
    <border>
      <left style="medium"/>
      <right style="thin"/>
      <top style="medium"/>
      <bottom style="thin"/>
    </border>
    <border>
      <left style="medium"/>
      <right style="thin"/>
      <top style="thin"/>
      <bottom style="medium"/>
    </border>
    <border>
      <left style="medium"/>
      <right/>
      <top style="medium"/>
      <bottom style="medium"/>
    </border>
    <border>
      <left style="medium"/>
      <right/>
      <top style="medium"/>
      <bottom style="thin"/>
    </border>
    <border>
      <left/>
      <right/>
      <top style="medium"/>
      <bottom style="thin"/>
    </border>
    <border>
      <left style="medium"/>
      <right>
        <color indexed="63"/>
      </right>
      <top/>
      <bottom style="thin"/>
    </border>
    <border>
      <left/>
      <right/>
      <top/>
      <bottom style="thin"/>
    </border>
    <border>
      <left style="medium"/>
      <right style="medium"/>
      <top/>
      <bottom style="thin"/>
    </border>
    <border>
      <left style="medium"/>
      <right>
        <color indexed="63"/>
      </right>
      <top style="thin"/>
      <bottom style="thin"/>
    </border>
    <border>
      <left/>
      <right/>
      <top style="thin"/>
      <bottom style="thin"/>
    </border>
    <border>
      <left style="medium"/>
      <right>
        <color indexed="63"/>
      </right>
      <top style="thin"/>
      <bottom/>
    </border>
    <border>
      <left/>
      <right/>
      <top style="thin"/>
      <bottom/>
    </border>
    <border>
      <left style="medium"/>
      <right style="medium"/>
      <top style="thin"/>
      <bottom>
        <color indexed="63"/>
      </bottom>
    </border>
    <border>
      <left/>
      <right/>
      <top style="medium"/>
      <bottom style="medium"/>
    </border>
    <border>
      <left/>
      <right style="medium"/>
      <top style="medium"/>
      <bottom style="medium"/>
    </border>
    <border>
      <left style="medium"/>
      <right style="medium"/>
      <top style="medium"/>
      <bottom style="medium"/>
    </border>
    <border>
      <left style="medium"/>
      <right/>
      <top style="medium"/>
      <bottom/>
    </border>
    <border>
      <left style="thin"/>
      <right>
        <color indexed="63"/>
      </right>
      <top>
        <color indexed="63"/>
      </top>
      <bottom>
        <color indexed="63"/>
      </bottom>
    </border>
    <border>
      <left style="medium"/>
      <right style="medium"/>
      <top style="medium"/>
      <bottom/>
    </border>
    <border>
      <left style="medium"/>
      <right>
        <color indexed="63"/>
      </right>
      <top style="thin"/>
      <bottom style="medium"/>
    </border>
    <border>
      <left style="thin"/>
      <right style="medium"/>
      <top style="medium"/>
      <bottom style="medium"/>
    </border>
    <border>
      <left>
        <color indexed="63"/>
      </left>
      <right>
        <color indexed="63"/>
      </right>
      <top style="medium"/>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right/>
      <top style="thin"/>
      <bottom style="medium"/>
    </border>
    <border>
      <left/>
      <right style="medium"/>
      <top style="thin"/>
      <bottom style="medium"/>
    </border>
    <border>
      <left/>
      <right style="medium"/>
      <top style="medium"/>
      <bottom style="thin"/>
    </border>
    <border>
      <left/>
      <right style="medium"/>
      <top style="thin"/>
      <bottom style="thin"/>
    </border>
    <border>
      <left/>
      <right style="thin"/>
      <top style="medium"/>
      <bottom style="medium"/>
    </border>
    <border>
      <left style="medium"/>
      <right/>
      <top/>
      <bottom/>
    </border>
    <border>
      <left style="medium"/>
      <right style="medium"/>
      <top/>
      <bottom style="medium"/>
    </border>
    <border>
      <left style="medium"/>
      <right/>
      <top/>
      <bottom style="medium"/>
    </border>
    <border>
      <left style="thin"/>
      <right/>
      <top style="medium"/>
      <bottom style="medium"/>
    </border>
    <border>
      <left style="thin"/>
      <right/>
      <top style="medium"/>
      <bottom style="thin"/>
    </border>
    <border>
      <left style="thin"/>
      <right>
        <color indexed="63"/>
      </right>
      <top style="thin"/>
      <bottom style="medium"/>
    </border>
    <border>
      <left>
        <color indexed="63"/>
      </left>
      <right style="medium"/>
      <top style="medium"/>
      <bottom>
        <color indexed="63"/>
      </bottom>
    </border>
    <border>
      <left/>
      <right style="medium"/>
      <top/>
      <bottom/>
    </border>
    <border>
      <left>
        <color indexed="63"/>
      </left>
      <right>
        <color indexed="63"/>
      </right>
      <top>
        <color indexed="63"/>
      </top>
      <bottom style="medium"/>
    </border>
    <border>
      <left>
        <color indexed="63"/>
      </left>
      <right style="medium"/>
      <top>
        <color indexed="63"/>
      </top>
      <bottom style="medium"/>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color indexed="63"/>
      </left>
      <right>
        <color indexed="63"/>
      </right>
      <top style="thin">
        <color theme="0" tint="-0.2499399930238723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79">
    <xf numFmtId="0" fontId="0" fillId="0" borderId="0" xfId="0" applyAlignment="1">
      <alignment/>
    </xf>
    <xf numFmtId="49" fontId="2" fillId="0" borderId="0" xfId="0" applyNumberFormat="1" applyFont="1" applyAlignment="1">
      <alignment/>
    </xf>
    <xf numFmtId="49" fontId="65" fillId="0" borderId="0" xfId="0" applyNumberFormat="1" applyFont="1" applyAlignment="1">
      <alignment vertical="top"/>
    </xf>
    <xf numFmtId="4" fontId="2" fillId="33" borderId="10" xfId="0" applyNumberFormat="1" applyFont="1" applyFill="1" applyBorder="1" applyAlignment="1" applyProtection="1">
      <alignment vertical="center"/>
      <protection/>
    </xf>
    <xf numFmtId="4" fontId="2" fillId="33" borderId="11" xfId="0" applyNumberFormat="1" applyFont="1" applyFill="1" applyBorder="1" applyAlignment="1" applyProtection="1">
      <alignment vertical="center"/>
      <protection/>
    </xf>
    <xf numFmtId="4" fontId="2" fillId="33" borderId="12" xfId="0" applyNumberFormat="1" applyFont="1" applyFill="1" applyBorder="1" applyAlignment="1" applyProtection="1">
      <alignment vertical="center"/>
      <protection/>
    </xf>
    <xf numFmtId="4" fontId="2" fillId="33" borderId="13" xfId="0" applyNumberFormat="1" applyFont="1" applyFill="1" applyBorder="1" applyAlignment="1" applyProtection="1">
      <alignment vertical="center"/>
      <protection/>
    </xf>
    <xf numFmtId="4" fontId="2" fillId="33" borderId="14" xfId="0" applyNumberFormat="1" applyFont="1" applyFill="1" applyBorder="1" applyAlignment="1" applyProtection="1">
      <alignment vertical="center"/>
      <protection/>
    </xf>
    <xf numFmtId="4" fontId="2" fillId="33" borderId="11" xfId="0" applyNumberFormat="1" applyFont="1" applyFill="1" applyBorder="1" applyAlignment="1" applyProtection="1">
      <alignment horizontal="right" vertical="center"/>
      <protection/>
    </xf>
    <xf numFmtId="4" fontId="2" fillId="33" borderId="15" xfId="0" applyNumberFormat="1" applyFont="1" applyFill="1" applyBorder="1" applyAlignment="1" applyProtection="1">
      <alignment vertical="center"/>
      <protection/>
    </xf>
    <xf numFmtId="4" fontId="2" fillId="33" borderId="16" xfId="0" applyNumberFormat="1" applyFont="1" applyFill="1" applyBorder="1" applyAlignment="1" applyProtection="1">
      <alignment vertical="center"/>
      <protection/>
    </xf>
    <xf numFmtId="4" fontId="2" fillId="33" borderId="17" xfId="0" applyNumberFormat="1" applyFont="1" applyFill="1" applyBorder="1" applyAlignment="1" applyProtection="1">
      <alignment vertical="center"/>
      <protection/>
    </xf>
    <xf numFmtId="4" fontId="2" fillId="33" borderId="18" xfId="0" applyNumberFormat="1" applyFont="1" applyFill="1" applyBorder="1" applyAlignment="1" applyProtection="1">
      <alignment vertical="center"/>
      <protection/>
    </xf>
    <xf numFmtId="49" fontId="2" fillId="0" borderId="0" xfId="0" applyNumberFormat="1" applyFont="1" applyAlignment="1" applyProtection="1">
      <alignment/>
      <protection hidden="1"/>
    </xf>
    <xf numFmtId="49" fontId="6" fillId="0" borderId="0" xfId="0" applyNumberFormat="1" applyFont="1" applyAlignment="1" applyProtection="1">
      <alignment/>
      <protection hidden="1"/>
    </xf>
    <xf numFmtId="49" fontId="5" fillId="0" borderId="0" xfId="0" applyNumberFormat="1" applyFont="1" applyAlignment="1" applyProtection="1">
      <alignment vertical="center"/>
      <protection hidden="1"/>
    </xf>
    <xf numFmtId="49" fontId="65" fillId="0" borderId="0" xfId="0" applyNumberFormat="1" applyFont="1" applyAlignment="1" applyProtection="1">
      <alignment vertical="top"/>
      <protection hidden="1"/>
    </xf>
    <xf numFmtId="49" fontId="7" fillId="0" borderId="0" xfId="0" applyNumberFormat="1" applyFont="1" applyAlignment="1" applyProtection="1">
      <alignment horizontal="center" vertical="center"/>
      <protection hidden="1"/>
    </xf>
    <xf numFmtId="49" fontId="3" fillId="0" borderId="19" xfId="0" applyNumberFormat="1" applyFont="1" applyBorder="1" applyAlignment="1" applyProtection="1">
      <alignment horizontal="left" vertical="center"/>
      <protection hidden="1"/>
    </xf>
    <xf numFmtId="49" fontId="3" fillId="0" borderId="20" xfId="0" applyNumberFormat="1" applyFont="1" applyBorder="1" applyAlignment="1" applyProtection="1">
      <alignment horizontal="left" vertical="center"/>
      <protection hidden="1"/>
    </xf>
    <xf numFmtId="49" fontId="3" fillId="0" borderId="2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protection hidden="1"/>
    </xf>
    <xf numFmtId="49" fontId="9" fillId="0" borderId="0" xfId="0" applyNumberFormat="1" applyFont="1" applyBorder="1" applyAlignment="1" applyProtection="1">
      <alignment horizontal="right"/>
      <protection hidden="1"/>
    </xf>
    <xf numFmtId="49" fontId="9"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right" vertical="center"/>
      <protection hidden="1"/>
    </xf>
    <xf numFmtId="49" fontId="2" fillId="0" borderId="0" xfId="0" applyNumberFormat="1" applyFont="1" applyBorder="1" applyAlignment="1" applyProtection="1">
      <alignment horizontal="center"/>
      <protection hidden="1"/>
    </xf>
    <xf numFmtId="49" fontId="2" fillId="0" borderId="22" xfId="0" applyNumberFormat="1" applyFont="1" applyBorder="1" applyAlignment="1" applyProtection="1">
      <alignment vertical="center"/>
      <protection hidden="1"/>
    </xf>
    <xf numFmtId="4" fontId="2" fillId="0" borderId="23" xfId="0" applyNumberFormat="1" applyFont="1" applyBorder="1" applyAlignment="1" applyProtection="1">
      <alignment/>
      <protection hidden="1"/>
    </xf>
    <xf numFmtId="4" fontId="2" fillId="0" borderId="0" xfId="0" applyNumberFormat="1" applyFont="1" applyFill="1" applyBorder="1" applyAlignment="1" applyProtection="1">
      <alignment vertical="center"/>
      <protection hidden="1"/>
    </xf>
    <xf numFmtId="4" fontId="2" fillId="0" borderId="12" xfId="0" applyNumberFormat="1" applyFont="1" applyFill="1" applyBorder="1" applyAlignment="1" applyProtection="1">
      <alignment vertical="center"/>
      <protection hidden="1"/>
    </xf>
    <xf numFmtId="49" fontId="2" fillId="0" borderId="0" xfId="0" applyNumberFormat="1" applyFont="1" applyAlignment="1" applyProtection="1">
      <alignment vertical="center"/>
      <protection hidden="1"/>
    </xf>
    <xf numFmtId="49" fontId="2" fillId="0" borderId="24" xfId="0" applyNumberFormat="1" applyFont="1" applyBorder="1" applyAlignment="1" applyProtection="1">
      <alignment vertical="center"/>
      <protection hidden="1"/>
    </xf>
    <xf numFmtId="4" fontId="2" fillId="0" borderId="25" xfId="0" applyNumberFormat="1" applyFont="1" applyBorder="1" applyAlignment="1" applyProtection="1">
      <alignment/>
      <protection hidden="1"/>
    </xf>
    <xf numFmtId="4" fontId="2" fillId="0" borderId="26" xfId="0" applyNumberFormat="1" applyFont="1" applyFill="1" applyBorder="1" applyAlignment="1" applyProtection="1">
      <alignment vertical="center"/>
      <protection hidden="1"/>
    </xf>
    <xf numFmtId="49" fontId="2" fillId="0" borderId="27" xfId="0" applyNumberFormat="1" applyFont="1" applyBorder="1" applyAlignment="1" applyProtection="1">
      <alignment vertical="center"/>
      <protection hidden="1"/>
    </xf>
    <xf numFmtId="4" fontId="2" fillId="0" borderId="28" xfId="0" applyNumberFormat="1" applyFont="1" applyBorder="1" applyAlignment="1" applyProtection="1">
      <alignment/>
      <protection hidden="1"/>
    </xf>
    <xf numFmtId="4" fontId="2" fillId="0" borderId="13" xfId="0" applyNumberFormat="1" applyFont="1" applyFill="1" applyBorder="1" applyAlignment="1" applyProtection="1">
      <alignment vertical="center"/>
      <protection hidden="1"/>
    </xf>
    <xf numFmtId="49" fontId="2" fillId="0" borderId="29" xfId="0" applyNumberFormat="1" applyFont="1" applyBorder="1" applyAlignment="1" applyProtection="1">
      <alignment vertical="center"/>
      <protection hidden="1"/>
    </xf>
    <xf numFmtId="4" fontId="2" fillId="0" borderId="30" xfId="0" applyNumberFormat="1" applyFont="1" applyBorder="1" applyAlignment="1" applyProtection="1">
      <alignment/>
      <protection hidden="1"/>
    </xf>
    <xf numFmtId="4" fontId="2" fillId="0" borderId="31" xfId="0" applyNumberFormat="1" applyFon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 fontId="4" fillId="0" borderId="32" xfId="0" applyNumberFormat="1" applyFont="1" applyFill="1" applyBorder="1" applyAlignment="1" applyProtection="1">
      <alignment/>
      <protection hidden="1"/>
    </xf>
    <xf numFmtId="4" fontId="4" fillId="0" borderId="33" xfId="0" applyNumberFormat="1" applyFont="1" applyFill="1" applyBorder="1" applyAlignment="1" applyProtection="1">
      <alignment vertical="center"/>
      <protection hidden="1"/>
    </xf>
    <xf numFmtId="4" fontId="4" fillId="0" borderId="0" xfId="0" applyNumberFormat="1" applyFont="1" applyFill="1" applyBorder="1" applyAlignment="1" applyProtection="1">
      <alignment vertical="center"/>
      <protection hidden="1"/>
    </xf>
    <xf numFmtId="4" fontId="4" fillId="34" borderId="34" xfId="0" applyNumberFormat="1" applyFont="1" applyFill="1" applyBorder="1" applyAlignment="1" applyProtection="1">
      <alignment vertical="center"/>
      <protection hidden="1"/>
    </xf>
    <xf numFmtId="4" fontId="4" fillId="0" borderId="34" xfId="0" applyNumberFormat="1" applyFont="1" applyFill="1" applyBorder="1" applyAlignment="1" applyProtection="1">
      <alignment vertical="center"/>
      <protection hidden="1"/>
    </xf>
    <xf numFmtId="49" fontId="2" fillId="0" borderId="35" xfId="0" applyNumberFormat="1" applyFont="1" applyFill="1" applyBorder="1" applyAlignment="1" applyProtection="1">
      <alignment vertical="center"/>
      <protection hidden="1"/>
    </xf>
    <xf numFmtId="4" fontId="2" fillId="0" borderId="36" xfId="0" applyNumberFormat="1" applyFont="1" applyFill="1" applyBorder="1" applyAlignment="1" applyProtection="1">
      <alignment vertical="center"/>
      <protection hidden="1"/>
    </xf>
    <xf numFmtId="4" fontId="2" fillId="0" borderId="37" xfId="0" applyNumberFormat="1" applyFont="1" applyFill="1" applyBorder="1" applyAlignment="1" applyProtection="1">
      <alignment vertical="center"/>
      <protection hidden="1"/>
    </xf>
    <xf numFmtId="49" fontId="2" fillId="0" borderId="27" xfId="0" applyNumberFormat="1" applyFont="1" applyFill="1" applyBorder="1" applyAlignment="1" applyProtection="1">
      <alignment vertical="center"/>
      <protection hidden="1"/>
    </xf>
    <xf numFmtId="49" fontId="2" fillId="0" borderId="38" xfId="0" applyNumberFormat="1" applyFont="1" applyFill="1" applyBorder="1" applyAlignment="1" applyProtection="1">
      <alignment vertical="center"/>
      <protection hidden="1"/>
    </xf>
    <xf numFmtId="4" fontId="2" fillId="0" borderId="36" xfId="0" applyNumberFormat="1" applyFont="1" applyFill="1" applyBorder="1" applyAlignment="1" applyProtection="1">
      <alignment horizontal="right" vertical="center"/>
      <protection hidden="1"/>
    </xf>
    <xf numFmtId="10" fontId="2" fillId="0" borderId="0" xfId="51" applyNumberFormat="1" applyFont="1" applyBorder="1" applyAlignment="1" applyProtection="1">
      <alignment horizontal="right" vertical="center"/>
      <protection hidden="1"/>
    </xf>
    <xf numFmtId="4" fontId="2" fillId="0" borderId="16" xfId="0" applyNumberFormat="1" applyFont="1" applyBorder="1" applyAlignment="1" applyProtection="1">
      <alignment horizontal="right" vertical="center"/>
      <protection hidden="1"/>
    </xf>
    <xf numFmtId="49" fontId="2" fillId="0" borderId="0" xfId="0" applyNumberFormat="1" applyFont="1" applyBorder="1" applyAlignment="1" applyProtection="1">
      <alignment wrapText="1"/>
      <protection hidden="1"/>
    </xf>
    <xf numFmtId="49" fontId="2" fillId="0" borderId="0" xfId="0" applyNumberFormat="1" applyFont="1" applyBorder="1" applyAlignment="1" applyProtection="1">
      <alignment/>
      <protection hidden="1"/>
    </xf>
    <xf numFmtId="49" fontId="2" fillId="0" borderId="0" xfId="0" applyNumberFormat="1" applyFont="1" applyBorder="1" applyAlignment="1" applyProtection="1">
      <alignment vertical="center"/>
      <protection hidden="1"/>
    </xf>
    <xf numFmtId="49" fontId="4" fillId="34" borderId="21" xfId="0" applyNumberFormat="1" applyFont="1" applyFill="1" applyBorder="1" applyAlignment="1" applyProtection="1">
      <alignment/>
      <protection hidden="1"/>
    </xf>
    <xf numFmtId="49" fontId="4" fillId="34" borderId="32" xfId="0" applyNumberFormat="1" applyFont="1" applyFill="1" applyBorder="1" applyAlignment="1" applyProtection="1">
      <alignment/>
      <protection hidden="1"/>
    </xf>
    <xf numFmtId="4" fontId="4" fillId="34" borderId="33"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hidden="1"/>
    </xf>
    <xf numFmtId="49" fontId="2" fillId="0" borderId="0" xfId="0" applyNumberFormat="1" applyFont="1" applyBorder="1" applyAlignment="1" applyProtection="1">
      <alignment horizontal="left"/>
      <protection hidden="1"/>
    </xf>
    <xf numFmtId="4" fontId="2" fillId="0" borderId="25" xfId="0" applyNumberFormat="1" applyFont="1" applyBorder="1" applyAlignment="1" applyProtection="1">
      <alignment/>
      <protection hidden="1"/>
    </xf>
    <xf numFmtId="4" fontId="2" fillId="0" borderId="18" xfId="0" applyNumberFormat="1" applyFont="1" applyFill="1" applyBorder="1" applyAlignment="1" applyProtection="1">
      <alignment vertical="center"/>
      <protection hidden="1"/>
    </xf>
    <xf numFmtId="4" fontId="2" fillId="0" borderId="15" xfId="0" applyNumberFormat="1" applyFont="1" applyFill="1" applyBorder="1" applyAlignment="1" applyProtection="1">
      <alignment vertical="center"/>
      <protection hidden="1"/>
    </xf>
    <xf numFmtId="4" fontId="4" fillId="0" borderId="39" xfId="0" applyNumberFormat="1" applyFont="1" applyFill="1" applyBorder="1" applyAlignment="1" applyProtection="1">
      <alignment vertical="center"/>
      <protection hidden="1"/>
    </xf>
    <xf numFmtId="4" fontId="2" fillId="0" borderId="0" xfId="0" applyNumberFormat="1" applyFont="1" applyFill="1" applyBorder="1" applyAlignment="1" applyProtection="1">
      <alignment/>
      <protection hidden="1"/>
    </xf>
    <xf numFmtId="4" fontId="2" fillId="0" borderId="0" xfId="0" applyNumberFormat="1" applyFont="1" applyFill="1" applyBorder="1" applyAlignment="1" applyProtection="1">
      <alignment/>
      <protection hidden="1"/>
    </xf>
    <xf numFmtId="49" fontId="2" fillId="0" borderId="0" xfId="0"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protection hidden="1"/>
    </xf>
    <xf numFmtId="49" fontId="2" fillId="0" borderId="0" xfId="0" applyNumberFormat="1" applyFont="1" applyFill="1" applyBorder="1" applyAlignment="1" applyProtection="1">
      <alignment/>
      <protection hidden="1"/>
    </xf>
    <xf numFmtId="4" fontId="4" fillId="0" borderId="40" xfId="0" applyNumberFormat="1" applyFont="1" applyFill="1" applyBorder="1" applyAlignment="1" applyProtection="1">
      <alignment/>
      <protection hidden="1"/>
    </xf>
    <xf numFmtId="4" fontId="2" fillId="0" borderId="36" xfId="0" applyNumberFormat="1" applyFont="1" applyFill="1" applyBorder="1" applyAlignment="1" applyProtection="1">
      <alignment/>
      <protection hidden="1"/>
    </xf>
    <xf numFmtId="10" fontId="2" fillId="0" borderId="0" xfId="51" applyNumberFormat="1" applyFont="1" applyBorder="1" applyAlignment="1" applyProtection="1">
      <alignment horizontal="right"/>
      <protection hidden="1"/>
    </xf>
    <xf numFmtId="4" fontId="2" fillId="0" borderId="36" xfId="0" applyNumberFormat="1" applyFont="1" applyFill="1" applyBorder="1" applyAlignment="1" applyProtection="1">
      <alignment horizontal="right"/>
      <protection hidden="1"/>
    </xf>
    <xf numFmtId="4" fontId="4" fillId="0" borderId="33" xfId="0" applyNumberFormat="1" applyFont="1" applyFill="1" applyBorder="1" applyAlignment="1" applyProtection="1">
      <alignment/>
      <protection hidden="1"/>
    </xf>
    <xf numFmtId="49" fontId="2" fillId="0" borderId="0" xfId="0" applyNumberFormat="1" applyFont="1" applyFill="1" applyBorder="1" applyAlignment="1" applyProtection="1">
      <alignment/>
      <protection hidden="1"/>
    </xf>
    <xf numFmtId="0" fontId="2" fillId="0" borderId="0" xfId="0" applyNumberFormat="1" applyFont="1" applyAlignment="1" applyProtection="1">
      <alignment horizontal="right"/>
      <protection hidden="1"/>
    </xf>
    <xf numFmtId="0" fontId="4" fillId="0" borderId="0" xfId="0" applyNumberFormat="1" applyFont="1" applyFill="1" applyBorder="1" applyAlignment="1" applyProtection="1">
      <alignment horizontal="left"/>
      <protection hidden="1"/>
    </xf>
    <xf numFmtId="0" fontId="2" fillId="0" borderId="0" xfId="0" applyNumberFormat="1" applyFont="1" applyFill="1" applyBorder="1" applyAlignment="1" applyProtection="1">
      <alignment horizontal="left"/>
      <protection hidden="1"/>
    </xf>
    <xf numFmtId="49" fontId="2" fillId="0" borderId="25" xfId="0" applyNumberFormat="1" applyFont="1" applyBorder="1" applyAlignment="1" applyProtection="1">
      <alignment/>
      <protection hidden="1"/>
    </xf>
    <xf numFmtId="49" fontId="13" fillId="0" borderId="0" xfId="0" applyNumberFormat="1" applyFont="1" applyAlignment="1" applyProtection="1">
      <alignment vertical="center"/>
      <protection hidden="1"/>
    </xf>
    <xf numFmtId="0" fontId="66" fillId="0" borderId="0" xfId="0" applyFont="1" applyAlignment="1">
      <alignment horizontal="left" vertical="center"/>
    </xf>
    <xf numFmtId="0" fontId="14" fillId="0" borderId="0" xfId="0" applyFont="1" applyAlignment="1">
      <alignment/>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14" fontId="14" fillId="0" borderId="0" xfId="0" applyNumberFormat="1" applyFont="1" applyAlignment="1">
      <alignment horizontal="center" vertical="center" wrapText="1"/>
    </xf>
    <xf numFmtId="0" fontId="14" fillId="0" borderId="0" xfId="0" applyFont="1" applyAlignment="1" quotePrefix="1">
      <alignment horizontal="center" vertical="center" wrapText="1"/>
    </xf>
    <xf numFmtId="0" fontId="14" fillId="0" borderId="0" xfId="0" applyFont="1" applyAlignment="1" quotePrefix="1">
      <alignment vertical="center" wrapText="1"/>
    </xf>
    <xf numFmtId="10" fontId="2" fillId="33" borderId="0" xfId="51" applyNumberFormat="1" applyFont="1" applyFill="1" applyBorder="1" applyAlignment="1" applyProtection="1">
      <alignment horizontal="right" vertical="center"/>
      <protection/>
    </xf>
    <xf numFmtId="4" fontId="2" fillId="0" borderId="0" xfId="0" applyNumberFormat="1" applyFont="1" applyBorder="1" applyAlignment="1" applyProtection="1">
      <alignment/>
      <protection hidden="1"/>
    </xf>
    <xf numFmtId="4" fontId="4" fillId="12" borderId="34" xfId="0" applyNumberFormat="1" applyFont="1" applyFill="1" applyBorder="1" applyAlignment="1" applyProtection="1">
      <alignment vertical="center"/>
      <protection hidden="1"/>
    </xf>
    <xf numFmtId="49" fontId="2" fillId="0" borderId="38" xfId="0" applyNumberFormat="1" applyFont="1" applyBorder="1" applyAlignment="1" applyProtection="1" quotePrefix="1">
      <alignment vertical="center"/>
      <protection hidden="1"/>
    </xf>
    <xf numFmtId="49" fontId="2" fillId="0" borderId="27" xfId="0" applyNumberFormat="1" applyFont="1" applyBorder="1" applyAlignment="1" applyProtection="1" quotePrefix="1">
      <alignment vertical="center"/>
      <protection hidden="1"/>
    </xf>
    <xf numFmtId="49" fontId="3" fillId="0" borderId="0" xfId="0" applyNumberFormat="1" applyFont="1" applyFill="1" applyBorder="1" applyAlignment="1" applyProtection="1">
      <alignment/>
      <protection hidden="1"/>
    </xf>
    <xf numFmtId="4" fontId="2" fillId="35" borderId="10" xfId="0" applyNumberFormat="1" applyFont="1" applyFill="1" applyBorder="1" applyAlignment="1" applyProtection="1">
      <alignment vertical="center"/>
      <protection/>
    </xf>
    <xf numFmtId="4" fontId="2" fillId="35" borderId="17" xfId="0" applyNumberFormat="1" applyFont="1" applyFill="1" applyBorder="1" applyAlignment="1" applyProtection="1">
      <alignment vertical="center"/>
      <protection/>
    </xf>
    <xf numFmtId="4" fontId="2" fillId="35" borderId="15" xfId="0" applyNumberFormat="1" applyFont="1" applyFill="1" applyBorder="1" applyAlignment="1" applyProtection="1">
      <alignment vertical="center"/>
      <protection/>
    </xf>
    <xf numFmtId="4" fontId="2" fillId="35" borderId="18" xfId="0" applyNumberFormat="1" applyFont="1" applyFill="1" applyBorder="1" applyAlignment="1" applyProtection="1">
      <alignment vertical="center"/>
      <protection/>
    </xf>
    <xf numFmtId="4" fontId="2" fillId="35" borderId="11" xfId="0" applyNumberFormat="1" applyFont="1" applyFill="1" applyBorder="1" applyAlignment="1" applyProtection="1">
      <alignment horizontal="right" vertical="center"/>
      <protection/>
    </xf>
    <xf numFmtId="4" fontId="2" fillId="35" borderId="14" xfId="0" applyNumberFormat="1" applyFont="1" applyFill="1" applyBorder="1" applyAlignment="1" applyProtection="1">
      <alignment vertical="center"/>
      <protection/>
    </xf>
    <xf numFmtId="4" fontId="2" fillId="35" borderId="11" xfId="0" applyNumberFormat="1" applyFont="1" applyFill="1" applyBorder="1" applyAlignment="1" applyProtection="1">
      <alignment horizontal="right"/>
      <protection/>
    </xf>
    <xf numFmtId="10" fontId="2" fillId="35" borderId="0" xfId="51" applyNumberFormat="1" applyFont="1" applyFill="1" applyBorder="1" applyAlignment="1" applyProtection="1">
      <alignment horizontal="right" vertical="center"/>
      <protection/>
    </xf>
    <xf numFmtId="4" fontId="2" fillId="35" borderId="11" xfId="0" applyNumberFormat="1" applyFont="1" applyFill="1" applyBorder="1" applyAlignment="1" applyProtection="1">
      <alignment vertical="center"/>
      <protection/>
    </xf>
    <xf numFmtId="4" fontId="2" fillId="35" borderId="12" xfId="0" applyNumberFormat="1" applyFont="1" applyFill="1" applyBorder="1" applyAlignment="1" applyProtection="1">
      <alignment vertical="center"/>
      <protection/>
    </xf>
    <xf numFmtId="4" fontId="2" fillId="35" borderId="13" xfId="0" applyNumberFormat="1" applyFont="1" applyFill="1" applyBorder="1" applyAlignment="1" applyProtection="1">
      <alignment vertical="center"/>
      <protection/>
    </xf>
    <xf numFmtId="4" fontId="2" fillId="35" borderId="16" xfId="0" applyNumberFormat="1" applyFont="1" applyFill="1" applyBorder="1" applyAlignment="1" applyProtection="1">
      <alignment vertical="center"/>
      <protection/>
    </xf>
    <xf numFmtId="0" fontId="14" fillId="0" borderId="0" xfId="53" applyFont="1" applyAlignment="1" quotePrefix="1">
      <alignment horizontal="center" vertical="center" wrapText="1"/>
      <protection/>
    </xf>
    <xf numFmtId="14" fontId="14" fillId="0" borderId="0" xfId="53" applyNumberFormat="1" applyFont="1" applyAlignment="1">
      <alignment horizontal="center" vertical="center" wrapText="1"/>
      <protection/>
    </xf>
    <xf numFmtId="0" fontId="14" fillId="0" borderId="0" xfId="53" applyFont="1" applyAlignment="1" quotePrefix="1">
      <alignment vertical="center" wrapText="1"/>
      <protection/>
    </xf>
    <xf numFmtId="4" fontId="4" fillId="34" borderId="32" xfId="0" applyNumberFormat="1" applyFont="1" applyFill="1" applyBorder="1" applyAlignment="1" applyProtection="1">
      <alignment/>
      <protection hidden="1"/>
    </xf>
    <xf numFmtId="49" fontId="4" fillId="0" borderId="0" xfId="0" applyNumberFormat="1" applyFont="1" applyAlignment="1" applyProtection="1">
      <alignment/>
      <protection hidden="1"/>
    </xf>
    <xf numFmtId="0" fontId="14" fillId="0" borderId="0" xfId="53" applyFont="1" applyAlignment="1" applyProtection="1">
      <alignment/>
      <protection hidden="1"/>
    </xf>
    <xf numFmtId="0" fontId="14" fillId="0" borderId="0" xfId="53" applyFont="1" applyAlignment="1" applyProtection="1">
      <alignment horizontal="center" vertical="center" wrapText="1"/>
      <protection hidden="1"/>
    </xf>
    <xf numFmtId="0" fontId="14" fillId="0" borderId="0" xfId="53" applyFont="1" applyAlignment="1">
      <alignment horizontal="center" vertical="center" wrapText="1"/>
      <protection/>
    </xf>
    <xf numFmtId="0" fontId="14" fillId="0" borderId="0" xfId="53" applyFont="1" applyAlignment="1">
      <alignment vertical="center" wrapText="1"/>
      <protection/>
    </xf>
    <xf numFmtId="0" fontId="14" fillId="0" borderId="0" xfId="53" applyFont="1">
      <alignment/>
      <protection/>
    </xf>
    <xf numFmtId="0" fontId="67" fillId="0" borderId="0" xfId="53" applyFont="1" applyAlignment="1" applyProtection="1">
      <alignment horizontal="left" vertical="center"/>
      <protection hidden="1"/>
    </xf>
    <xf numFmtId="0" fontId="14" fillId="0" borderId="0" xfId="53" applyFont="1" applyAlignment="1" applyProtection="1">
      <alignment horizontal="left" vertical="top" wrapText="1"/>
      <protection hidden="1"/>
    </xf>
    <xf numFmtId="0" fontId="14" fillId="0" borderId="0" xfId="53" applyFont="1" applyAlignment="1">
      <alignment horizontal="center" vertical="top" wrapText="1"/>
      <protection/>
    </xf>
    <xf numFmtId="0" fontId="14" fillId="0" borderId="0" xfId="53" applyFont="1" applyAlignment="1">
      <alignment vertical="top" wrapText="1"/>
      <protection/>
    </xf>
    <xf numFmtId="0" fontId="14" fillId="0" borderId="0" xfId="53" applyFont="1" applyAlignment="1">
      <alignment vertical="top"/>
      <protection/>
    </xf>
    <xf numFmtId="0" fontId="19" fillId="0" borderId="0" xfId="53" applyFont="1" applyProtection="1">
      <alignment/>
      <protection hidden="1"/>
    </xf>
    <xf numFmtId="0" fontId="15" fillId="0" borderId="0" xfId="53" applyFont="1" applyAlignment="1" applyProtection="1">
      <alignment/>
      <protection hidden="1"/>
    </xf>
    <xf numFmtId="0" fontId="14" fillId="0" borderId="0" xfId="53" applyFont="1" applyAlignment="1" applyProtection="1">
      <alignment vertical="top"/>
      <protection hidden="1"/>
    </xf>
    <xf numFmtId="0" fontId="15" fillId="0" borderId="0" xfId="53" applyFont="1" applyAlignment="1" applyProtection="1">
      <alignment horizontal="center" vertical="center" wrapText="1"/>
      <protection hidden="1"/>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5" fillId="0" borderId="0" xfId="53" applyFont="1">
      <alignment/>
      <protection/>
    </xf>
    <xf numFmtId="0" fontId="14" fillId="0" borderId="0" xfId="53" applyFont="1" applyAlignment="1" applyProtection="1">
      <alignment horizontal="right" vertical="top"/>
      <protection hidden="1"/>
    </xf>
    <xf numFmtId="0" fontId="14" fillId="0" borderId="0" xfId="53" applyFont="1" applyAlignment="1" applyProtection="1">
      <alignment vertical="top" wrapText="1"/>
      <protection hidden="1"/>
    </xf>
    <xf numFmtId="0" fontId="17" fillId="0" borderId="0" xfId="53" applyFont="1" applyAlignment="1" applyProtection="1">
      <alignment vertical="top"/>
      <protection hidden="1"/>
    </xf>
    <xf numFmtId="0" fontId="16" fillId="0" borderId="0" xfId="53" applyFont="1" applyAlignment="1" applyProtection="1">
      <alignment horizontal="justify" vertical="top"/>
      <protection hidden="1"/>
    </xf>
    <xf numFmtId="0" fontId="17" fillId="0" borderId="0" xfId="53" applyFont="1" applyAlignment="1">
      <alignment vertical="top"/>
      <protection/>
    </xf>
    <xf numFmtId="0" fontId="14" fillId="0" borderId="0" xfId="53" applyFont="1" applyAlignment="1">
      <alignment/>
      <protection/>
    </xf>
    <xf numFmtId="49" fontId="2" fillId="0" borderId="34" xfId="0" applyNumberFormat="1" applyFont="1" applyBorder="1" applyAlignment="1" applyProtection="1">
      <alignment horizontal="center" vertical="center" wrapText="1"/>
      <protection hidden="1"/>
    </xf>
    <xf numFmtId="4" fontId="2" fillId="35" borderId="39" xfId="0" applyNumberFormat="1" applyFont="1" applyFill="1" applyBorder="1" applyAlignment="1" applyProtection="1">
      <alignment vertical="center"/>
      <protection/>
    </xf>
    <xf numFmtId="4" fontId="2" fillId="0" borderId="34" xfId="0" applyNumberFormat="1" applyFont="1" applyFill="1" applyBorder="1" applyAlignment="1" applyProtection="1">
      <alignment vertical="center"/>
      <protection hidden="1"/>
    </xf>
    <xf numFmtId="4" fontId="2" fillId="33" borderId="39" xfId="0" applyNumberFormat="1" applyFont="1" applyFill="1" applyBorder="1" applyAlignment="1" applyProtection="1">
      <alignment vertical="center"/>
      <protection/>
    </xf>
    <xf numFmtId="0" fontId="2" fillId="36" borderId="0" xfId="53" applyFont="1" applyFill="1">
      <alignment/>
      <protection/>
    </xf>
    <xf numFmtId="0" fontId="2" fillId="0" borderId="0" xfId="53" applyFont="1">
      <alignment/>
      <protection/>
    </xf>
    <xf numFmtId="0" fontId="68" fillId="37" borderId="41" xfId="53" applyFont="1" applyFill="1" applyBorder="1" applyAlignment="1">
      <alignment horizontal="center"/>
      <protection/>
    </xf>
    <xf numFmtId="0" fontId="68" fillId="37" borderId="42" xfId="53" applyFont="1" applyFill="1" applyBorder="1" applyAlignment="1">
      <alignment horizontal="center"/>
      <protection/>
    </xf>
    <xf numFmtId="0" fontId="2" fillId="36" borderId="41" xfId="53" applyFont="1" applyFill="1" applyBorder="1">
      <alignment/>
      <protection/>
    </xf>
    <xf numFmtId="4" fontId="2" fillId="35" borderId="42" xfId="53" applyNumberFormat="1" applyFont="1" applyFill="1" applyBorder="1">
      <alignment/>
      <protection/>
    </xf>
    <xf numFmtId="0" fontId="2" fillId="36" borderId="43" xfId="53" applyFont="1" applyFill="1" applyBorder="1">
      <alignment/>
      <protection/>
    </xf>
    <xf numFmtId="4" fontId="2" fillId="35" borderId="44" xfId="53" applyNumberFormat="1" applyFont="1" applyFill="1" applyBorder="1">
      <alignment/>
      <protection/>
    </xf>
    <xf numFmtId="49" fontId="7" fillId="0" borderId="0" xfId="0" applyNumberFormat="1" applyFont="1" applyAlignment="1" applyProtection="1">
      <alignment vertical="center"/>
      <protection hidden="1"/>
    </xf>
    <xf numFmtId="49" fontId="20" fillId="0" borderId="0" xfId="0" applyNumberFormat="1" applyFont="1" applyAlignment="1" applyProtection="1">
      <alignment vertical="center"/>
      <protection hidden="1"/>
    </xf>
    <xf numFmtId="0" fontId="68" fillId="37" borderId="41" xfId="0" applyFont="1" applyFill="1" applyBorder="1" applyAlignment="1">
      <alignment horizontal="center"/>
    </xf>
    <xf numFmtId="0" fontId="68" fillId="37" borderId="0" xfId="0" applyFont="1" applyFill="1" applyBorder="1" applyAlignment="1">
      <alignment horizontal="center"/>
    </xf>
    <xf numFmtId="0" fontId="68" fillId="37" borderId="42" xfId="0" applyFont="1" applyFill="1" applyBorder="1" applyAlignment="1">
      <alignment horizontal="center"/>
    </xf>
    <xf numFmtId="0" fontId="2" fillId="36" borderId="41" xfId="0" applyFont="1" applyFill="1" applyBorder="1" applyAlignment="1">
      <alignment/>
    </xf>
    <xf numFmtId="10" fontId="2" fillId="35" borderId="0" xfId="0" applyNumberFormat="1" applyFont="1" applyFill="1" applyBorder="1" applyAlignment="1">
      <alignment/>
    </xf>
    <xf numFmtId="10" fontId="2" fillId="35" borderId="42" xfId="0" applyNumberFormat="1" applyFont="1" applyFill="1" applyBorder="1" applyAlignment="1">
      <alignment/>
    </xf>
    <xf numFmtId="0" fontId="2" fillId="36" borderId="43" xfId="0" applyFont="1" applyFill="1" applyBorder="1" applyAlignment="1">
      <alignment/>
    </xf>
    <xf numFmtId="10" fontId="2" fillId="35" borderId="45" xfId="0" applyNumberFormat="1" applyFont="1" applyFill="1" applyBorder="1" applyAlignment="1">
      <alignment/>
    </xf>
    <xf numFmtId="10" fontId="2" fillId="35" borderId="44" xfId="0" applyNumberFormat="1" applyFont="1" applyFill="1" applyBorder="1" applyAlignment="1">
      <alignment/>
    </xf>
    <xf numFmtId="0" fontId="2" fillId="36" borderId="0" xfId="0" applyFont="1" applyFill="1" applyAlignment="1">
      <alignment/>
    </xf>
    <xf numFmtId="0" fontId="2" fillId="0" borderId="0" xfId="0" applyFont="1" applyAlignment="1">
      <alignment/>
    </xf>
    <xf numFmtId="4" fontId="4" fillId="34" borderId="32" xfId="0" applyNumberFormat="1" applyFont="1" applyFill="1" applyBorder="1" applyAlignment="1" applyProtection="1">
      <alignment/>
      <protection hidden="1"/>
    </xf>
    <xf numFmtId="4" fontId="21" fillId="35" borderId="28" xfId="0" applyNumberFormat="1" applyFont="1" applyFill="1" applyBorder="1" applyAlignment="1" applyProtection="1">
      <alignment/>
      <protection hidden="1"/>
    </xf>
    <xf numFmtId="10" fontId="2" fillId="35" borderId="0" xfId="0" applyNumberFormat="1" applyFont="1" applyFill="1" applyBorder="1" applyAlignment="1" applyProtection="1">
      <alignment/>
      <protection/>
    </xf>
    <xf numFmtId="4" fontId="2" fillId="35" borderId="42" xfId="0" applyNumberFormat="1" applyFont="1" applyFill="1" applyBorder="1" applyAlignment="1">
      <alignment/>
    </xf>
    <xf numFmtId="4" fontId="21" fillId="35" borderId="40" xfId="0" applyNumberFormat="1" applyFont="1" applyFill="1" applyBorder="1" applyAlignment="1" applyProtection="1">
      <alignment/>
      <protection hidden="1"/>
    </xf>
    <xf numFmtId="4" fontId="21" fillId="0" borderId="40" xfId="0" applyNumberFormat="1" applyFont="1" applyFill="1" applyBorder="1" applyAlignment="1" applyProtection="1">
      <alignment/>
      <protection hidden="1"/>
    </xf>
    <xf numFmtId="4" fontId="21" fillId="0" borderId="28" xfId="0" applyNumberFormat="1" applyFont="1" applyFill="1" applyBorder="1" applyAlignment="1" applyProtection="1">
      <alignment/>
      <protection hidden="1"/>
    </xf>
    <xf numFmtId="49" fontId="4" fillId="27" borderId="21" xfId="0" applyNumberFormat="1" applyFont="1" applyFill="1" applyBorder="1" applyAlignment="1" applyProtection="1">
      <alignment/>
      <protection hidden="1"/>
    </xf>
    <xf numFmtId="49" fontId="4" fillId="27" borderId="32" xfId="0" applyNumberFormat="1" applyFont="1" applyFill="1" applyBorder="1" applyAlignment="1" applyProtection="1">
      <alignment/>
      <protection hidden="1"/>
    </xf>
    <xf numFmtId="4" fontId="4" fillId="27" borderId="32" xfId="0" applyNumberFormat="1" applyFont="1" applyFill="1" applyBorder="1" applyAlignment="1" applyProtection="1">
      <alignment/>
      <protection hidden="1"/>
    </xf>
    <xf numFmtId="4" fontId="4" fillId="27" borderId="33" xfId="0" applyNumberFormat="1" applyFont="1" applyFill="1" applyBorder="1" applyAlignment="1" applyProtection="1">
      <alignment vertical="center"/>
      <protection hidden="1"/>
    </xf>
    <xf numFmtId="4" fontId="21" fillId="33" borderId="28" xfId="0" applyNumberFormat="1" applyFont="1" applyFill="1" applyBorder="1" applyAlignment="1" applyProtection="1">
      <alignment/>
      <protection hidden="1"/>
    </xf>
    <xf numFmtId="4" fontId="21" fillId="33" borderId="40" xfId="0" applyNumberFormat="1" applyFont="1" applyFill="1" applyBorder="1" applyAlignment="1" applyProtection="1">
      <alignment/>
      <protection hidden="1"/>
    </xf>
    <xf numFmtId="0" fontId="14" fillId="0" borderId="0" xfId="0" applyFont="1" applyAlignment="1" quotePrefix="1">
      <alignment horizontal="left" vertical="center" wrapText="1" indent="2"/>
    </xf>
    <xf numFmtId="4" fontId="4" fillId="27" borderId="32" xfId="0" applyNumberFormat="1" applyFont="1" applyFill="1" applyBorder="1" applyAlignment="1" applyProtection="1">
      <alignment/>
      <protection hidden="1"/>
    </xf>
    <xf numFmtId="4" fontId="4" fillId="34" borderId="32" xfId="0" applyNumberFormat="1" applyFont="1" applyFill="1" applyBorder="1" applyAlignment="1" applyProtection="1">
      <alignment/>
      <protection hidden="1"/>
    </xf>
    <xf numFmtId="0" fontId="14" fillId="0" borderId="0" xfId="53" applyFont="1" applyAlignment="1" applyProtection="1">
      <alignment horizontal="left" vertical="top" wrapText="1"/>
      <protection/>
    </xf>
    <xf numFmtId="0" fontId="14" fillId="0" borderId="0" xfId="53" applyFont="1" applyAlignment="1" applyProtection="1">
      <alignment horizontal="left" vertical="top" wrapText="1"/>
      <protection hidden="1"/>
    </xf>
    <xf numFmtId="0" fontId="69" fillId="0" borderId="0" xfId="53" applyFont="1" applyAlignment="1" applyProtection="1">
      <alignment horizontal="left" vertical="top"/>
      <protection hidden="1"/>
    </xf>
    <xf numFmtId="0" fontId="14" fillId="0" borderId="0" xfId="53" applyFont="1" applyAlignment="1" applyProtection="1">
      <alignment horizontal="left" vertical="top"/>
      <protection hidden="1"/>
    </xf>
    <xf numFmtId="0" fontId="14" fillId="0" borderId="0" xfId="53" applyFont="1" applyAlignment="1">
      <alignment horizontal="left"/>
      <protection/>
    </xf>
    <xf numFmtId="4" fontId="4" fillId="0" borderId="32" xfId="0" applyNumberFormat="1" applyFont="1" applyFill="1" applyBorder="1" applyAlignment="1" applyProtection="1">
      <alignment/>
      <protection hidden="1"/>
    </xf>
    <xf numFmtId="49" fontId="2" fillId="35" borderId="38" xfId="0" applyNumberFormat="1" applyFont="1" applyFill="1" applyBorder="1" applyAlignment="1" applyProtection="1">
      <alignment horizontal="left" vertical="center"/>
      <protection/>
    </xf>
    <xf numFmtId="49" fontId="2" fillId="35" borderId="46" xfId="0" applyNumberFormat="1" applyFont="1" applyFill="1" applyBorder="1" applyAlignment="1" applyProtection="1">
      <alignment horizontal="left" vertical="center"/>
      <protection/>
    </xf>
    <xf numFmtId="49" fontId="2" fillId="35" borderId="47" xfId="0" applyNumberFormat="1" applyFont="1" applyFill="1" applyBorder="1" applyAlignment="1" applyProtection="1">
      <alignment horizontal="left" vertical="center"/>
      <protection/>
    </xf>
    <xf numFmtId="49" fontId="2" fillId="35" borderId="22" xfId="0" applyNumberFormat="1" applyFont="1" applyFill="1" applyBorder="1" applyAlignment="1" applyProtection="1">
      <alignment horizontal="left" vertical="center"/>
      <protection/>
    </xf>
    <xf numFmtId="49" fontId="2" fillId="35" borderId="23" xfId="0" applyNumberFormat="1" applyFont="1" applyFill="1" applyBorder="1" applyAlignment="1" applyProtection="1">
      <alignment horizontal="left" vertical="center"/>
      <protection/>
    </xf>
    <xf numFmtId="49" fontId="2" fillId="35" borderId="48" xfId="0" applyNumberFormat="1" applyFont="1" applyFill="1" applyBorder="1" applyAlignment="1" applyProtection="1">
      <alignment horizontal="left" vertical="center"/>
      <protection/>
    </xf>
    <xf numFmtId="49" fontId="2" fillId="35" borderId="27" xfId="0" applyNumberFormat="1" applyFont="1" applyFill="1" applyBorder="1" applyAlignment="1" applyProtection="1">
      <alignment horizontal="left" vertical="center"/>
      <protection/>
    </xf>
    <xf numFmtId="49" fontId="2" fillId="35" borderId="28" xfId="0" applyNumberFormat="1" applyFont="1" applyFill="1" applyBorder="1" applyAlignment="1" applyProtection="1">
      <alignment horizontal="left" vertical="center"/>
      <protection/>
    </xf>
    <xf numFmtId="49" fontId="2" fillId="35" borderId="49" xfId="0" applyNumberFormat="1" applyFont="1" applyFill="1" applyBorder="1" applyAlignment="1" applyProtection="1">
      <alignment horizontal="left" vertical="center"/>
      <protection/>
    </xf>
    <xf numFmtId="49" fontId="2" fillId="0" borderId="30" xfId="0" applyNumberFormat="1" applyFont="1" applyBorder="1" applyAlignment="1" applyProtection="1">
      <alignment horizontal="center"/>
      <protection hidden="1"/>
    </xf>
    <xf numFmtId="4" fontId="2" fillId="0" borderId="28" xfId="0" applyNumberFormat="1" applyFont="1" applyBorder="1" applyAlignment="1" applyProtection="1">
      <alignment/>
      <protection hidden="1"/>
    </xf>
    <xf numFmtId="49" fontId="6" fillId="0" borderId="0" xfId="0" applyNumberFormat="1" applyFont="1" applyFill="1" applyAlignment="1" applyProtection="1">
      <alignment horizontal="center"/>
      <protection hidden="1"/>
    </xf>
    <xf numFmtId="49" fontId="5" fillId="0" borderId="0" xfId="0" applyNumberFormat="1" applyFont="1" applyAlignment="1" applyProtection="1">
      <alignment horizontal="center" vertical="center"/>
      <protection hidden="1"/>
    </xf>
    <xf numFmtId="49" fontId="65" fillId="0" borderId="0" xfId="0" applyNumberFormat="1" applyFont="1" applyAlignment="1" applyProtection="1">
      <alignment horizontal="center" vertical="top"/>
      <protection hidden="1"/>
    </xf>
    <xf numFmtId="49" fontId="7" fillId="0" borderId="0" xfId="0" applyNumberFormat="1" applyFont="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49" fontId="2" fillId="0" borderId="25" xfId="0" applyNumberFormat="1" applyFont="1" applyBorder="1" applyAlignment="1" applyProtection="1">
      <alignment horizontal="center"/>
      <protection/>
    </xf>
    <xf numFmtId="4" fontId="4" fillId="34" borderId="32" xfId="0" applyNumberFormat="1" applyFont="1" applyFill="1" applyBorder="1" applyAlignment="1" applyProtection="1">
      <alignment/>
      <protection hidden="1"/>
    </xf>
    <xf numFmtId="49" fontId="2" fillId="35" borderId="21" xfId="0" applyNumberFormat="1" applyFont="1" applyFill="1" applyBorder="1" applyAlignment="1" applyProtection="1">
      <alignment horizontal="left" vertical="center"/>
      <protection/>
    </xf>
    <xf numFmtId="49" fontId="2" fillId="35" borderId="32" xfId="0" applyNumberFormat="1" applyFont="1" applyFill="1" applyBorder="1" applyAlignment="1" applyProtection="1">
      <alignment horizontal="left" vertical="center"/>
      <protection/>
    </xf>
    <xf numFmtId="49" fontId="2" fillId="35" borderId="50" xfId="0" applyNumberFormat="1" applyFont="1" applyFill="1" applyBorder="1" applyAlignment="1" applyProtection="1">
      <alignment horizontal="left" vertical="center"/>
      <protection/>
    </xf>
    <xf numFmtId="4" fontId="2" fillId="0" borderId="32" xfId="0" applyNumberFormat="1" applyFont="1" applyFill="1" applyBorder="1" applyAlignment="1" applyProtection="1">
      <alignment/>
      <protection hidden="1"/>
    </xf>
    <xf numFmtId="49" fontId="2" fillId="0" borderId="35" xfId="0" applyNumberFormat="1" applyFont="1" applyBorder="1" applyAlignment="1" applyProtection="1">
      <alignment horizontal="center" vertical="center" wrapText="1"/>
      <protection hidden="1"/>
    </xf>
    <xf numFmtId="49" fontId="2" fillId="0" borderId="51" xfId="0" applyNumberFormat="1" applyFont="1" applyBorder="1" applyAlignment="1" applyProtection="1">
      <alignment horizontal="center" vertical="center" wrapText="1"/>
      <protection hidden="1"/>
    </xf>
    <xf numFmtId="49" fontId="2" fillId="0" borderId="52" xfId="0" applyNumberFormat="1" applyFont="1" applyBorder="1" applyAlignment="1" applyProtection="1">
      <alignment wrapText="1"/>
      <protection hidden="1"/>
    </xf>
    <xf numFmtId="4" fontId="2" fillId="0" borderId="23" xfId="0" applyNumberFormat="1" applyFont="1" applyBorder="1" applyAlignment="1" applyProtection="1">
      <alignment/>
      <protection hidden="1"/>
    </xf>
    <xf numFmtId="4" fontId="2" fillId="0" borderId="23" xfId="0" applyNumberFormat="1" applyFont="1" applyBorder="1" applyAlignment="1" applyProtection="1">
      <alignment/>
      <protection hidden="1"/>
    </xf>
    <xf numFmtId="4" fontId="4" fillId="0" borderId="0" xfId="0" applyNumberFormat="1" applyFont="1" applyFill="1" applyBorder="1" applyAlignment="1" applyProtection="1">
      <alignment/>
      <protection hidden="1"/>
    </xf>
    <xf numFmtId="0" fontId="0" fillId="0" borderId="53" xfId="0" applyBorder="1" applyAlignment="1" applyProtection="1">
      <alignment horizontal="center" vertical="center" wrapText="1"/>
      <protection hidden="1"/>
    </xf>
    <xf numFmtId="4" fontId="4" fillId="0" borderId="40" xfId="0" applyNumberFormat="1" applyFont="1" applyFill="1" applyBorder="1" applyAlignment="1" applyProtection="1">
      <alignment/>
      <protection hidden="1"/>
    </xf>
    <xf numFmtId="4" fontId="4" fillId="0" borderId="23" xfId="0" applyNumberFormat="1" applyFont="1" applyFill="1" applyBorder="1" applyAlignment="1" applyProtection="1">
      <alignment/>
      <protection hidden="1"/>
    </xf>
    <xf numFmtId="49" fontId="2" fillId="0" borderId="53" xfId="0" applyNumberFormat="1" applyFont="1" applyBorder="1" applyAlignment="1" applyProtection="1">
      <alignment horizontal="center" vertical="center" wrapText="1"/>
      <protection hidden="1"/>
    </xf>
    <xf numFmtId="4" fontId="2" fillId="0" borderId="0" xfId="0" applyNumberFormat="1" applyFont="1" applyFill="1" applyBorder="1" applyAlignment="1" applyProtection="1">
      <alignment/>
      <protection hidden="1"/>
    </xf>
    <xf numFmtId="4" fontId="2" fillId="0" borderId="30" xfId="0" applyNumberFormat="1" applyFont="1" applyBorder="1" applyAlignment="1" applyProtection="1">
      <alignment/>
      <protection hidden="1"/>
    </xf>
    <xf numFmtId="0" fontId="3" fillId="0" borderId="21" xfId="0" applyNumberFormat="1" applyFont="1" applyBorder="1" applyAlignment="1" applyProtection="1">
      <alignment horizontal="left" vertical="center"/>
      <protection hidden="1"/>
    </xf>
    <xf numFmtId="0" fontId="3" fillId="0" borderId="32" xfId="0" applyNumberFormat="1" applyFont="1" applyBorder="1" applyAlignment="1" applyProtection="1">
      <alignment horizontal="left" vertical="center"/>
      <protection hidden="1"/>
    </xf>
    <xf numFmtId="0" fontId="3" fillId="0" borderId="50" xfId="0" applyNumberFormat="1" applyFont="1" applyBorder="1" applyAlignment="1" applyProtection="1">
      <alignment horizontal="left" vertical="center"/>
      <protection hidden="1"/>
    </xf>
    <xf numFmtId="4" fontId="2" fillId="0" borderId="54" xfId="0" applyNumberFormat="1" applyFont="1" applyFill="1" applyBorder="1" applyAlignment="1" applyProtection="1">
      <alignment vertical="center"/>
      <protection/>
    </xf>
    <xf numFmtId="4" fontId="2" fillId="0" borderId="32" xfId="0" applyNumberFormat="1" applyFont="1" applyFill="1" applyBorder="1" applyAlignment="1" applyProtection="1">
      <alignment vertical="center"/>
      <protection/>
    </xf>
    <xf numFmtId="4" fontId="2" fillId="0" borderId="33" xfId="0" applyNumberFormat="1" applyFont="1" applyFill="1" applyBorder="1" applyAlignment="1" applyProtection="1">
      <alignment vertical="center"/>
      <protection/>
    </xf>
    <xf numFmtId="49" fontId="3" fillId="35" borderId="55" xfId="0" applyNumberFormat="1" applyFont="1" applyFill="1" applyBorder="1" applyAlignment="1" applyProtection="1">
      <alignment horizontal="center" vertical="center"/>
      <protection/>
    </xf>
    <xf numFmtId="49" fontId="3" fillId="35" borderId="23" xfId="0" applyNumberFormat="1" applyFont="1" applyFill="1" applyBorder="1" applyAlignment="1" applyProtection="1">
      <alignment horizontal="center" vertical="center"/>
      <protection/>
    </xf>
    <xf numFmtId="49" fontId="3" fillId="35" borderId="48" xfId="0" applyNumberFormat="1" applyFont="1" applyFill="1" applyBorder="1" applyAlignment="1" applyProtection="1">
      <alignment horizontal="center" vertical="center"/>
      <protection/>
    </xf>
    <xf numFmtId="49" fontId="3" fillId="35" borderId="56" xfId="0" applyNumberFormat="1" applyFont="1" applyFill="1" applyBorder="1" applyAlignment="1" applyProtection="1">
      <alignment horizontal="center" vertical="center"/>
      <protection/>
    </xf>
    <xf numFmtId="49" fontId="3" fillId="35" borderId="46" xfId="0" applyNumberFormat="1" applyFont="1" applyFill="1" applyBorder="1" applyAlignment="1" applyProtection="1">
      <alignment horizontal="center" vertical="center"/>
      <protection/>
    </xf>
    <xf numFmtId="49" fontId="3" fillId="35" borderId="47" xfId="0" applyNumberFormat="1" applyFont="1" applyFill="1" applyBorder="1" applyAlignment="1" applyProtection="1">
      <alignment horizontal="center" vertical="center"/>
      <protection/>
    </xf>
    <xf numFmtId="49" fontId="3" fillId="35" borderId="54" xfId="0" applyNumberFormat="1" applyFont="1" applyFill="1" applyBorder="1" applyAlignment="1" applyProtection="1">
      <alignment horizontal="center"/>
      <protection/>
    </xf>
    <xf numFmtId="49" fontId="3" fillId="35" borderId="32" xfId="0" applyNumberFormat="1" applyFont="1" applyFill="1" applyBorder="1" applyAlignment="1" applyProtection="1">
      <alignment horizontal="center"/>
      <protection/>
    </xf>
    <xf numFmtId="49" fontId="3" fillId="35" borderId="33" xfId="0" applyNumberFormat="1" applyFont="1" applyFill="1" applyBorder="1" applyAlignment="1" applyProtection="1">
      <alignment horizontal="center"/>
      <protection/>
    </xf>
    <xf numFmtId="49" fontId="9" fillId="0" borderId="0" xfId="0" applyNumberFormat="1" applyFont="1" applyBorder="1" applyAlignment="1" applyProtection="1">
      <alignment horizontal="center"/>
      <protection hidden="1"/>
    </xf>
    <xf numFmtId="4" fontId="4" fillId="27" borderId="32" xfId="0" applyNumberFormat="1" applyFont="1" applyFill="1" applyBorder="1" applyAlignment="1" applyProtection="1">
      <alignment/>
      <protection hidden="1"/>
    </xf>
    <xf numFmtId="49" fontId="2" fillId="33" borderId="27" xfId="0" applyNumberFormat="1" applyFont="1" applyFill="1" applyBorder="1" applyAlignment="1" applyProtection="1">
      <alignment horizontal="left" vertical="center"/>
      <protection/>
    </xf>
    <xf numFmtId="49" fontId="2" fillId="33" borderId="28" xfId="0" applyNumberFormat="1" applyFont="1" applyFill="1" applyBorder="1" applyAlignment="1" applyProtection="1">
      <alignment horizontal="left" vertical="center"/>
      <protection/>
    </xf>
    <xf numFmtId="49" fontId="2" fillId="33" borderId="49" xfId="0" applyNumberFormat="1" applyFont="1" applyFill="1" applyBorder="1" applyAlignment="1" applyProtection="1">
      <alignment horizontal="left" vertical="center"/>
      <protection/>
    </xf>
    <xf numFmtId="49" fontId="2" fillId="33" borderId="38" xfId="0" applyNumberFormat="1" applyFont="1" applyFill="1" applyBorder="1" applyAlignment="1" applyProtection="1">
      <alignment horizontal="left" vertical="center"/>
      <protection/>
    </xf>
    <xf numFmtId="49" fontId="2" fillId="33" borderId="46" xfId="0" applyNumberFormat="1" applyFont="1" applyFill="1" applyBorder="1" applyAlignment="1" applyProtection="1">
      <alignment horizontal="left" vertical="center"/>
      <protection/>
    </xf>
    <xf numFmtId="49" fontId="2" fillId="33" borderId="47" xfId="0" applyNumberFormat="1" applyFont="1" applyFill="1" applyBorder="1" applyAlignment="1" applyProtection="1">
      <alignment horizontal="left" vertical="center"/>
      <protection/>
    </xf>
    <xf numFmtId="0" fontId="2" fillId="33" borderId="35" xfId="0" applyNumberFormat="1" applyFont="1" applyFill="1" applyBorder="1" applyAlignment="1" applyProtection="1">
      <alignment horizontal="left" vertical="top" wrapText="1"/>
      <protection/>
    </xf>
    <xf numFmtId="0" fontId="2" fillId="33" borderId="40" xfId="0" applyNumberFormat="1" applyFont="1" applyFill="1" applyBorder="1" applyAlignment="1" applyProtection="1">
      <alignment horizontal="left" vertical="top" wrapText="1"/>
      <protection/>
    </xf>
    <xf numFmtId="0" fontId="2" fillId="33" borderId="57" xfId="0" applyNumberFormat="1" applyFont="1" applyFill="1" applyBorder="1" applyAlignment="1" applyProtection="1">
      <alignment horizontal="left" vertical="top" wrapText="1"/>
      <protection/>
    </xf>
    <xf numFmtId="0" fontId="2" fillId="33" borderId="51"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top" wrapText="1"/>
      <protection/>
    </xf>
    <xf numFmtId="0" fontId="2" fillId="33" borderId="58" xfId="0" applyNumberFormat="1" applyFont="1" applyFill="1" applyBorder="1" applyAlignment="1" applyProtection="1">
      <alignment horizontal="left" vertical="top" wrapText="1"/>
      <protection/>
    </xf>
    <xf numFmtId="0" fontId="2" fillId="33" borderId="53" xfId="0" applyNumberFormat="1" applyFont="1" applyFill="1" applyBorder="1" applyAlignment="1" applyProtection="1">
      <alignment horizontal="left" vertical="top" wrapText="1"/>
      <protection/>
    </xf>
    <xf numFmtId="0" fontId="2" fillId="33" borderId="59" xfId="0" applyNumberFormat="1" applyFont="1" applyFill="1" applyBorder="1" applyAlignment="1" applyProtection="1">
      <alignment horizontal="left" vertical="top" wrapText="1"/>
      <protection/>
    </xf>
    <xf numFmtId="0" fontId="2" fillId="33" borderId="60" xfId="0" applyNumberFormat="1" applyFont="1" applyFill="1" applyBorder="1" applyAlignment="1" applyProtection="1">
      <alignment horizontal="left" vertical="top" wrapText="1"/>
      <protection/>
    </xf>
    <xf numFmtId="49" fontId="2" fillId="33" borderId="22" xfId="0" applyNumberFormat="1" applyFont="1" applyFill="1" applyBorder="1" applyAlignment="1" applyProtection="1">
      <alignment horizontal="left" vertical="center"/>
      <protection/>
    </xf>
    <xf numFmtId="49" fontId="2" fillId="33" borderId="23" xfId="0" applyNumberFormat="1" applyFont="1" applyFill="1" applyBorder="1" applyAlignment="1" applyProtection="1">
      <alignment horizontal="left" vertical="center"/>
      <protection/>
    </xf>
    <xf numFmtId="49" fontId="2" fillId="33" borderId="48" xfId="0" applyNumberFormat="1" applyFont="1" applyFill="1" applyBorder="1" applyAlignment="1" applyProtection="1">
      <alignment horizontal="left" vertical="center"/>
      <protection/>
    </xf>
    <xf numFmtId="0" fontId="2" fillId="33" borderId="22"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left" vertical="center"/>
      <protection/>
    </xf>
    <xf numFmtId="0" fontId="2" fillId="33" borderId="48" xfId="0" applyNumberFormat="1" applyFont="1" applyFill="1" applyBorder="1" applyAlignment="1" applyProtection="1">
      <alignment horizontal="left" vertical="center"/>
      <protection/>
    </xf>
    <xf numFmtId="49" fontId="2" fillId="33" borderId="21" xfId="0" applyNumberFormat="1" applyFont="1" applyFill="1" applyBorder="1" applyAlignment="1" applyProtection="1">
      <alignment horizontal="left" vertical="center"/>
      <protection/>
    </xf>
    <xf numFmtId="49" fontId="2" fillId="33" borderId="32" xfId="0" applyNumberFormat="1" applyFont="1" applyFill="1" applyBorder="1" applyAlignment="1" applyProtection="1">
      <alignment horizontal="left" vertical="center"/>
      <protection/>
    </xf>
    <xf numFmtId="49" fontId="2" fillId="33" borderId="50" xfId="0" applyNumberFormat="1" applyFont="1" applyFill="1" applyBorder="1" applyAlignment="1" applyProtection="1">
      <alignment horizontal="left" vertical="center"/>
      <protection/>
    </xf>
    <xf numFmtId="0" fontId="2" fillId="33" borderId="32" xfId="0" applyNumberFormat="1" applyFont="1" applyFill="1" applyBorder="1" applyAlignment="1" applyProtection="1">
      <alignment horizontal="left" vertical="center"/>
      <protection/>
    </xf>
    <xf numFmtId="0" fontId="2" fillId="33" borderId="50" xfId="0" applyNumberFormat="1" applyFont="1" applyFill="1" applyBorder="1" applyAlignment="1" applyProtection="1">
      <alignment horizontal="left" vertical="center"/>
      <protection/>
    </xf>
    <xf numFmtId="49" fontId="3" fillId="33" borderId="55" xfId="0" applyNumberFormat="1" applyFont="1" applyFill="1" applyBorder="1" applyAlignment="1" applyProtection="1">
      <alignment horizontal="center" vertical="center"/>
      <protection/>
    </xf>
    <xf numFmtId="49" fontId="3" fillId="33" borderId="23" xfId="0" applyNumberFormat="1" applyFont="1" applyFill="1" applyBorder="1" applyAlignment="1" applyProtection="1">
      <alignment horizontal="center" vertical="center"/>
      <protection/>
    </xf>
    <xf numFmtId="49" fontId="3" fillId="33" borderId="48" xfId="0" applyNumberFormat="1" applyFont="1" applyFill="1" applyBorder="1" applyAlignment="1" applyProtection="1">
      <alignment horizontal="center" vertical="center"/>
      <protection/>
    </xf>
    <xf numFmtId="49" fontId="3" fillId="33" borderId="56" xfId="0" applyNumberFormat="1" applyFont="1" applyFill="1" applyBorder="1" applyAlignment="1" applyProtection="1">
      <alignment horizontal="center" vertical="center"/>
      <protection/>
    </xf>
    <xf numFmtId="49" fontId="3" fillId="33" borderId="46" xfId="0" applyNumberFormat="1" applyFont="1" applyFill="1" applyBorder="1" applyAlignment="1" applyProtection="1">
      <alignment horizontal="center" vertical="center"/>
      <protection/>
    </xf>
    <xf numFmtId="49" fontId="3" fillId="33" borderId="47" xfId="0" applyNumberFormat="1" applyFont="1" applyFill="1" applyBorder="1" applyAlignment="1" applyProtection="1">
      <alignment horizontal="center" vertical="center"/>
      <protection/>
    </xf>
    <xf numFmtId="0" fontId="3" fillId="33" borderId="54" xfId="0" applyNumberFormat="1" applyFont="1" applyFill="1" applyBorder="1" applyAlignment="1" applyProtection="1">
      <alignment horizontal="center"/>
      <protection/>
    </xf>
    <xf numFmtId="0" fontId="3" fillId="33" borderId="32" xfId="0" applyNumberFormat="1" applyFont="1" applyFill="1" applyBorder="1" applyAlignment="1" applyProtection="1">
      <alignment horizontal="center"/>
      <protection/>
    </xf>
    <xf numFmtId="0" fontId="3" fillId="33" borderId="33" xfId="0" applyNumberFormat="1" applyFont="1" applyFill="1" applyBorder="1" applyAlignment="1" applyProtection="1">
      <alignment horizontal="center"/>
      <protection/>
    </xf>
    <xf numFmtId="0" fontId="68" fillId="37" borderId="61" xfId="53" applyFont="1" applyFill="1" applyBorder="1" applyAlignment="1">
      <alignment horizontal="center"/>
      <protection/>
    </xf>
    <xf numFmtId="0" fontId="68" fillId="37" borderId="62" xfId="53" applyFont="1" applyFill="1" applyBorder="1" applyAlignment="1">
      <alignment horizontal="center"/>
      <protection/>
    </xf>
    <xf numFmtId="0" fontId="68" fillId="37" borderId="61" xfId="0" applyFont="1" applyFill="1" applyBorder="1" applyAlignment="1">
      <alignment horizontal="center"/>
    </xf>
    <xf numFmtId="0" fontId="68" fillId="37" borderId="63" xfId="0" applyFont="1" applyFill="1" applyBorder="1" applyAlignment="1">
      <alignment horizontal="center"/>
    </xf>
    <xf numFmtId="0" fontId="68" fillId="37" borderId="62" xfId="0" applyFont="1" applyFill="1" applyBorder="1" applyAlignment="1">
      <alignment horizontal="center"/>
    </xf>
    <xf numFmtId="49" fontId="2" fillId="0" borderId="27" xfId="0" applyNumberFormat="1" applyFont="1" applyFill="1" applyBorder="1" applyAlignment="1" applyProtection="1">
      <alignment horizontal="left" vertical="center" wrapText="1"/>
      <protection hidden="1"/>
    </xf>
    <xf numFmtId="49" fontId="2" fillId="0" borderId="28" xfId="0" applyNumberFormat="1" applyFont="1" applyFill="1" applyBorder="1" applyAlignment="1" applyProtection="1">
      <alignment horizontal="left" vertical="center" wrapText="1"/>
      <protection hidden="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3619500</xdr:colOff>
      <xdr:row>0</xdr:row>
      <xdr:rowOff>0</xdr:rowOff>
    </xdr:from>
    <xdr:to>
      <xdr:col>2</xdr:col>
      <xdr:colOff>5819775</xdr:colOff>
      <xdr:row>2</xdr:row>
      <xdr:rowOff>114300</xdr:rowOff>
    </xdr:to>
    <xdr:pic>
      <xdr:nvPicPr>
        <xdr:cNvPr id="1" name="Grafik 3" descr="Interreg_ATHU klein.png"/>
        <xdr:cNvPicPr preferRelativeResize="1">
          <a:picLocks noChangeAspect="1"/>
        </xdr:cNvPicPr>
      </xdr:nvPicPr>
      <xdr:blipFill>
        <a:blip r:embed="rId1"/>
        <a:stretch>
          <a:fillRect/>
        </a:stretch>
      </xdr:blipFill>
      <xdr:spPr>
        <a:xfrm>
          <a:off x="4305300" y="0"/>
          <a:ext cx="2200275" cy="5619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0</xdr:rowOff>
    </xdr:from>
    <xdr:to>
      <xdr:col>17</xdr:col>
      <xdr:colOff>0</xdr:colOff>
      <xdr:row>1</xdr:row>
      <xdr:rowOff>190500</xdr:rowOff>
    </xdr:to>
    <xdr:pic>
      <xdr:nvPicPr>
        <xdr:cNvPr id="1" name="Grafik 2" descr="Interreg_ATHU klein.png"/>
        <xdr:cNvPicPr preferRelativeResize="1">
          <a:picLocks noChangeAspect="1"/>
        </xdr:cNvPicPr>
      </xdr:nvPicPr>
      <xdr:blipFill>
        <a:blip r:embed="rId1"/>
        <a:stretch>
          <a:fillRect/>
        </a:stretch>
      </xdr:blipFill>
      <xdr:spPr>
        <a:xfrm>
          <a:off x="7277100" y="0"/>
          <a:ext cx="2200275" cy="552450"/>
        </a:xfrm>
        <a:prstGeom prst="rect">
          <a:avLst/>
        </a:prstGeom>
        <a:noFill/>
        <a:ln w="9525" cmpd="sng">
          <a:noFill/>
        </a:ln>
      </xdr:spPr>
    </xdr:pic>
    <xdr:clientData fLocksWithSheet="0"/>
  </xdr:twoCellAnchor>
  <xdr:twoCellAnchor editAs="oneCell">
    <xdr:from>
      <xdr:col>6</xdr:col>
      <xdr:colOff>95250</xdr:colOff>
      <xdr:row>4</xdr:row>
      <xdr:rowOff>57150</xdr:rowOff>
    </xdr:from>
    <xdr:to>
      <xdr:col>8</xdr:col>
      <xdr:colOff>638175</xdr:colOff>
      <xdr:row>6</xdr:row>
      <xdr:rowOff>85725</xdr:rowOff>
    </xdr:to>
    <xdr:pic>
      <xdr:nvPicPr>
        <xdr:cNvPr id="2" name="Grafik 2" descr="Interreg_ATHU klein.png"/>
        <xdr:cNvPicPr preferRelativeResize="1">
          <a:picLocks noChangeAspect="1"/>
        </xdr:cNvPicPr>
      </xdr:nvPicPr>
      <xdr:blipFill>
        <a:blip r:embed="rId1"/>
        <a:stretch>
          <a:fillRect/>
        </a:stretch>
      </xdr:blipFill>
      <xdr:spPr>
        <a:xfrm>
          <a:off x="4248150" y="1104900"/>
          <a:ext cx="15525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0</xdr:rowOff>
    </xdr:from>
    <xdr:to>
      <xdr:col>17</xdr:col>
      <xdr:colOff>0</xdr:colOff>
      <xdr:row>1</xdr:row>
      <xdr:rowOff>190500</xdr:rowOff>
    </xdr:to>
    <xdr:pic>
      <xdr:nvPicPr>
        <xdr:cNvPr id="1" name="Grafik 2" descr="Interreg_ATHU klein.png"/>
        <xdr:cNvPicPr preferRelativeResize="1">
          <a:picLocks noChangeAspect="1"/>
        </xdr:cNvPicPr>
      </xdr:nvPicPr>
      <xdr:blipFill>
        <a:blip r:embed="rId1"/>
        <a:stretch>
          <a:fillRect/>
        </a:stretch>
      </xdr:blipFill>
      <xdr:spPr>
        <a:xfrm>
          <a:off x="7277100" y="0"/>
          <a:ext cx="2200275" cy="552450"/>
        </a:xfrm>
        <a:prstGeom prst="rect">
          <a:avLst/>
        </a:prstGeom>
        <a:noFill/>
        <a:ln w="9525" cmpd="sng">
          <a:noFill/>
        </a:ln>
      </xdr:spPr>
    </xdr:pic>
    <xdr:clientData fLocksWithSheet="0"/>
  </xdr:twoCellAnchor>
  <xdr:twoCellAnchor editAs="oneCell">
    <xdr:from>
      <xdr:col>6</xdr:col>
      <xdr:colOff>95250</xdr:colOff>
      <xdr:row>4</xdr:row>
      <xdr:rowOff>57150</xdr:rowOff>
    </xdr:from>
    <xdr:to>
      <xdr:col>8</xdr:col>
      <xdr:colOff>638175</xdr:colOff>
      <xdr:row>6</xdr:row>
      <xdr:rowOff>85725</xdr:rowOff>
    </xdr:to>
    <xdr:pic>
      <xdr:nvPicPr>
        <xdr:cNvPr id="2" name="Grafik 5" descr="Interreg_ATHU klein.png"/>
        <xdr:cNvPicPr preferRelativeResize="1">
          <a:picLocks noChangeAspect="1"/>
        </xdr:cNvPicPr>
      </xdr:nvPicPr>
      <xdr:blipFill>
        <a:blip r:embed="rId1"/>
        <a:stretch>
          <a:fillRect/>
        </a:stretch>
      </xdr:blipFill>
      <xdr:spPr>
        <a:xfrm>
          <a:off x="4248150" y="1104900"/>
          <a:ext cx="15525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0</xdr:rowOff>
    </xdr:from>
    <xdr:to>
      <xdr:col>17</xdr:col>
      <xdr:colOff>0</xdr:colOff>
      <xdr:row>1</xdr:row>
      <xdr:rowOff>190500</xdr:rowOff>
    </xdr:to>
    <xdr:pic>
      <xdr:nvPicPr>
        <xdr:cNvPr id="1" name="Grafik 2" descr="Interreg_ATHU klein.png"/>
        <xdr:cNvPicPr preferRelativeResize="1">
          <a:picLocks noChangeAspect="1"/>
        </xdr:cNvPicPr>
      </xdr:nvPicPr>
      <xdr:blipFill>
        <a:blip r:embed="rId1"/>
        <a:stretch>
          <a:fillRect/>
        </a:stretch>
      </xdr:blipFill>
      <xdr:spPr>
        <a:xfrm>
          <a:off x="7277100" y="0"/>
          <a:ext cx="2200275" cy="552450"/>
        </a:xfrm>
        <a:prstGeom prst="rect">
          <a:avLst/>
        </a:prstGeom>
        <a:noFill/>
        <a:ln w="9525" cmpd="sng">
          <a:noFill/>
        </a:ln>
      </xdr:spPr>
    </xdr:pic>
    <xdr:clientData fLocksWithSheet="0"/>
  </xdr:twoCellAnchor>
  <xdr:twoCellAnchor editAs="oneCell">
    <xdr:from>
      <xdr:col>6</xdr:col>
      <xdr:colOff>95250</xdr:colOff>
      <xdr:row>4</xdr:row>
      <xdr:rowOff>57150</xdr:rowOff>
    </xdr:from>
    <xdr:to>
      <xdr:col>8</xdr:col>
      <xdr:colOff>638175</xdr:colOff>
      <xdr:row>6</xdr:row>
      <xdr:rowOff>85725</xdr:rowOff>
    </xdr:to>
    <xdr:pic>
      <xdr:nvPicPr>
        <xdr:cNvPr id="2" name="Grafik 2" descr="Interreg_ATHU klein.png"/>
        <xdr:cNvPicPr preferRelativeResize="1">
          <a:picLocks noChangeAspect="1"/>
        </xdr:cNvPicPr>
      </xdr:nvPicPr>
      <xdr:blipFill>
        <a:blip r:embed="rId1"/>
        <a:stretch>
          <a:fillRect/>
        </a:stretch>
      </xdr:blipFill>
      <xdr:spPr>
        <a:xfrm>
          <a:off x="4248150" y="1104900"/>
          <a:ext cx="15525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0</xdr:rowOff>
    </xdr:from>
    <xdr:to>
      <xdr:col>17</xdr:col>
      <xdr:colOff>0</xdr:colOff>
      <xdr:row>1</xdr:row>
      <xdr:rowOff>190500</xdr:rowOff>
    </xdr:to>
    <xdr:pic>
      <xdr:nvPicPr>
        <xdr:cNvPr id="1" name="Grafik 2" descr="Interreg_ATHU klein.png"/>
        <xdr:cNvPicPr preferRelativeResize="1">
          <a:picLocks noChangeAspect="1"/>
        </xdr:cNvPicPr>
      </xdr:nvPicPr>
      <xdr:blipFill>
        <a:blip r:embed="rId1"/>
        <a:stretch>
          <a:fillRect/>
        </a:stretch>
      </xdr:blipFill>
      <xdr:spPr>
        <a:xfrm>
          <a:off x="7277100" y="0"/>
          <a:ext cx="2200275" cy="552450"/>
        </a:xfrm>
        <a:prstGeom prst="rect">
          <a:avLst/>
        </a:prstGeom>
        <a:noFill/>
        <a:ln w="9525" cmpd="sng">
          <a:noFill/>
        </a:ln>
      </xdr:spPr>
    </xdr:pic>
    <xdr:clientData fLocksWithSheet="0"/>
  </xdr:twoCellAnchor>
  <xdr:twoCellAnchor editAs="oneCell">
    <xdr:from>
      <xdr:col>6</xdr:col>
      <xdr:colOff>95250</xdr:colOff>
      <xdr:row>4</xdr:row>
      <xdr:rowOff>57150</xdr:rowOff>
    </xdr:from>
    <xdr:to>
      <xdr:col>8</xdr:col>
      <xdr:colOff>638175</xdr:colOff>
      <xdr:row>6</xdr:row>
      <xdr:rowOff>85725</xdr:rowOff>
    </xdr:to>
    <xdr:pic>
      <xdr:nvPicPr>
        <xdr:cNvPr id="2" name="Grafik 2" descr="Interreg_ATHU klein.png"/>
        <xdr:cNvPicPr preferRelativeResize="1">
          <a:picLocks noChangeAspect="1"/>
        </xdr:cNvPicPr>
      </xdr:nvPicPr>
      <xdr:blipFill>
        <a:blip r:embed="rId1"/>
        <a:stretch>
          <a:fillRect/>
        </a:stretch>
      </xdr:blipFill>
      <xdr:spPr>
        <a:xfrm>
          <a:off x="4248150" y="1104900"/>
          <a:ext cx="15525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tabSelected="1" zoomScalePageLayoutView="0" workbookViewId="0" topLeftCell="A1">
      <selection activeCell="A2" sqref="A2"/>
    </sheetView>
  </sheetViews>
  <sheetFormatPr defaultColWidth="12" defaultRowHeight="12.75"/>
  <cols>
    <col min="1" max="2" width="6" style="138" customWidth="1"/>
    <col min="3" max="3" width="101.83203125" style="118" customWidth="1"/>
    <col min="4" max="4" width="14.66015625" style="118" customWidth="1"/>
    <col min="5" max="5" width="60.16015625" style="119" customWidth="1"/>
    <col min="6" max="16384" width="12" style="120" customWidth="1"/>
  </cols>
  <sheetData>
    <row r="1" spans="1:3" ht="12.75">
      <c r="A1" s="116"/>
      <c r="B1" s="116"/>
      <c r="C1" s="117"/>
    </row>
    <row r="2" spans="1:3" ht="22.5">
      <c r="A2" s="121" t="s">
        <v>76</v>
      </c>
      <c r="B2" s="121"/>
      <c r="C2" s="117"/>
    </row>
    <row r="3" spans="1:3" ht="12.75">
      <c r="A3" s="116"/>
      <c r="B3" s="116"/>
      <c r="C3" s="117"/>
    </row>
    <row r="4" spans="1:3" ht="12">
      <c r="A4" s="116"/>
      <c r="B4" s="116"/>
      <c r="C4" s="117"/>
    </row>
    <row r="5" spans="1:5" s="125" customFormat="1" ht="60" customHeight="1">
      <c r="A5" s="180" t="s">
        <v>122</v>
      </c>
      <c r="B5" s="180"/>
      <c r="C5" s="180"/>
      <c r="D5" s="123"/>
      <c r="E5" s="124"/>
    </row>
    <row r="6" spans="1:3" ht="14.25">
      <c r="A6" s="126"/>
      <c r="B6" s="116"/>
      <c r="C6" s="117"/>
    </row>
    <row r="7" spans="1:5" s="125" customFormat="1" ht="30" customHeight="1">
      <c r="A7" s="181" t="s">
        <v>84</v>
      </c>
      <c r="B7" s="181"/>
      <c r="C7" s="181"/>
      <c r="D7" s="123"/>
      <c r="E7" s="124"/>
    </row>
    <row r="8" spans="1:3" ht="12">
      <c r="A8" s="116"/>
      <c r="B8" s="116"/>
      <c r="C8" s="117"/>
    </row>
    <row r="9" spans="1:3" ht="12">
      <c r="A9" s="116"/>
      <c r="B9" s="116"/>
      <c r="C9" s="117"/>
    </row>
    <row r="10" spans="1:5" s="125" customFormat="1" ht="19.5" customHeight="1">
      <c r="A10" s="182" t="s">
        <v>75</v>
      </c>
      <c r="B10" s="182"/>
      <c r="C10" s="182"/>
      <c r="D10" s="123"/>
      <c r="E10" s="124"/>
    </row>
    <row r="11" spans="1:3" ht="30" customHeight="1">
      <c r="A11" s="181" t="s">
        <v>73</v>
      </c>
      <c r="B11" s="181"/>
      <c r="C11" s="181"/>
    </row>
    <row r="12" spans="1:3" ht="15" customHeight="1">
      <c r="A12" s="116"/>
      <c r="B12" s="127" t="s">
        <v>131</v>
      </c>
      <c r="C12" s="117"/>
    </row>
    <row r="13" spans="1:5" s="125" customFormat="1" ht="60" customHeight="1">
      <c r="A13" s="128"/>
      <c r="B13" s="181" t="s">
        <v>74</v>
      </c>
      <c r="C13" s="181"/>
      <c r="D13" s="123"/>
      <c r="E13" s="124"/>
    </row>
    <row r="14" spans="1:3" ht="15" customHeight="1">
      <c r="A14" s="116"/>
      <c r="B14" s="127" t="s">
        <v>100</v>
      </c>
      <c r="C14" s="117"/>
    </row>
    <row r="15" spans="1:5" s="125" customFormat="1" ht="45" customHeight="1">
      <c r="A15" s="128"/>
      <c r="B15" s="181" t="s">
        <v>134</v>
      </c>
      <c r="C15" s="181"/>
      <c r="D15" s="123"/>
      <c r="E15" s="124"/>
    </row>
    <row r="16" spans="1:5" s="125" customFormat="1" ht="30" customHeight="1">
      <c r="A16" s="128"/>
      <c r="B16" s="181" t="s">
        <v>135</v>
      </c>
      <c r="C16" s="181"/>
      <c r="D16" s="123"/>
      <c r="E16" s="124"/>
    </row>
    <row r="17" spans="1:3" ht="12">
      <c r="A17" s="116"/>
      <c r="B17" s="116"/>
      <c r="C17" s="117"/>
    </row>
    <row r="18" spans="1:5" s="125" customFormat="1" ht="60" customHeight="1">
      <c r="A18" s="181" t="s">
        <v>77</v>
      </c>
      <c r="B18" s="181"/>
      <c r="C18" s="181"/>
      <c r="D18" s="123"/>
      <c r="E18" s="124"/>
    </row>
    <row r="19" spans="1:3" ht="12">
      <c r="A19" s="116"/>
      <c r="B19" s="116"/>
      <c r="C19" s="117"/>
    </row>
    <row r="20" spans="1:5" s="125" customFormat="1" ht="30" customHeight="1">
      <c r="A20" s="181" t="s">
        <v>82</v>
      </c>
      <c r="B20" s="181"/>
      <c r="C20" s="181"/>
      <c r="D20" s="123"/>
      <c r="E20" s="124"/>
    </row>
    <row r="21" spans="1:3" ht="12">
      <c r="A21" s="116"/>
      <c r="B21" s="116"/>
      <c r="C21" s="117"/>
    </row>
    <row r="22" spans="1:3" ht="15" customHeight="1">
      <c r="A22" s="127" t="s">
        <v>90</v>
      </c>
      <c r="B22" s="116"/>
      <c r="C22" s="117"/>
    </row>
    <row r="23" spans="1:5" s="125" customFormat="1" ht="45" customHeight="1">
      <c r="A23" s="181" t="s">
        <v>80</v>
      </c>
      <c r="B23" s="181"/>
      <c r="C23" s="181"/>
      <c r="D23" s="123"/>
      <c r="E23" s="124"/>
    </row>
    <row r="24" spans="1:3" ht="12">
      <c r="A24" s="116"/>
      <c r="B24" s="116"/>
      <c r="C24" s="117"/>
    </row>
    <row r="25" spans="1:3" ht="12">
      <c r="A25" s="116"/>
      <c r="B25" s="116"/>
      <c r="C25" s="117"/>
    </row>
    <row r="26" spans="1:5" s="125" customFormat="1" ht="19.5" customHeight="1">
      <c r="A26" s="182" t="s">
        <v>136</v>
      </c>
      <c r="B26" s="182"/>
      <c r="C26" s="182"/>
      <c r="D26" s="123"/>
      <c r="E26" s="124"/>
    </row>
    <row r="27" spans="1:3" ht="75" customHeight="1">
      <c r="A27" s="181" t="s">
        <v>137</v>
      </c>
      <c r="B27" s="181"/>
      <c r="C27" s="181"/>
    </row>
    <row r="28" spans="1:3" ht="12">
      <c r="A28" s="116"/>
      <c r="B28" s="116"/>
      <c r="C28" s="117"/>
    </row>
    <row r="29" spans="1:5" s="125" customFormat="1" ht="30" customHeight="1">
      <c r="A29" s="181" t="s">
        <v>79</v>
      </c>
      <c r="B29" s="181"/>
      <c r="C29" s="181"/>
      <c r="D29" s="123"/>
      <c r="E29" s="124"/>
    </row>
    <row r="30" spans="1:3" ht="12">
      <c r="A30" s="116"/>
      <c r="B30" s="116"/>
      <c r="C30" s="117"/>
    </row>
    <row r="31" spans="1:3" ht="12">
      <c r="A31" s="116"/>
      <c r="B31" s="116"/>
      <c r="C31" s="117"/>
    </row>
    <row r="32" spans="1:5" s="125" customFormat="1" ht="19.5" customHeight="1">
      <c r="A32" s="182" t="s">
        <v>81</v>
      </c>
      <c r="B32" s="182"/>
      <c r="C32" s="182"/>
      <c r="D32" s="123"/>
      <c r="E32" s="124"/>
    </row>
    <row r="33" spans="1:5" s="125" customFormat="1" ht="75" customHeight="1">
      <c r="A33" s="181" t="s">
        <v>83</v>
      </c>
      <c r="B33" s="181"/>
      <c r="C33" s="181"/>
      <c r="D33" s="123"/>
      <c r="E33" s="124"/>
    </row>
    <row r="34" spans="1:3" ht="12">
      <c r="A34" s="116"/>
      <c r="B34" s="116"/>
      <c r="C34" s="117"/>
    </row>
    <row r="35" spans="1:5" s="132" customFormat="1" ht="15" customHeight="1">
      <c r="A35" s="127" t="s">
        <v>91</v>
      </c>
      <c r="B35" s="127"/>
      <c r="C35" s="129"/>
      <c r="D35" s="130"/>
      <c r="E35" s="131"/>
    </row>
    <row r="36" spans="1:5" s="125" customFormat="1" ht="75" customHeight="1">
      <c r="A36" s="181" t="s">
        <v>97</v>
      </c>
      <c r="B36" s="181"/>
      <c r="C36" s="181"/>
      <c r="D36" s="123"/>
      <c r="E36" s="124"/>
    </row>
    <row r="37" spans="1:5" s="125" customFormat="1" ht="30" customHeight="1">
      <c r="A37" s="128" t="s">
        <v>92</v>
      </c>
      <c r="B37" s="133" t="s">
        <v>93</v>
      </c>
      <c r="C37" s="122" t="s">
        <v>94</v>
      </c>
      <c r="D37" s="123"/>
      <c r="E37" s="124"/>
    </row>
    <row r="38" spans="1:5" s="125" customFormat="1" ht="30" customHeight="1">
      <c r="A38" s="128"/>
      <c r="B38" s="133" t="s">
        <v>96</v>
      </c>
      <c r="C38" s="122" t="s">
        <v>95</v>
      </c>
      <c r="D38" s="123"/>
      <c r="E38" s="124"/>
    </row>
    <row r="39" spans="1:3" ht="12">
      <c r="A39" s="116"/>
      <c r="B39" s="116"/>
      <c r="C39" s="117"/>
    </row>
    <row r="40" spans="1:3" ht="12">
      <c r="A40" s="116"/>
      <c r="B40" s="116"/>
      <c r="C40" s="117"/>
    </row>
    <row r="41" spans="1:5" s="125" customFormat="1" ht="19.5" customHeight="1">
      <c r="A41" s="182" t="s">
        <v>87</v>
      </c>
      <c r="B41" s="182"/>
      <c r="C41" s="182"/>
      <c r="D41" s="123"/>
      <c r="E41" s="124"/>
    </row>
    <row r="42" spans="1:3" ht="15" customHeight="1">
      <c r="A42" s="134" t="s">
        <v>78</v>
      </c>
      <c r="B42" s="183" t="s">
        <v>65</v>
      </c>
      <c r="C42" s="183"/>
    </row>
    <row r="43" spans="1:3" ht="30" customHeight="1">
      <c r="A43" s="134" t="s">
        <v>78</v>
      </c>
      <c r="B43" s="181" t="s">
        <v>66</v>
      </c>
      <c r="C43" s="181"/>
    </row>
    <row r="44" spans="1:3" ht="30" customHeight="1">
      <c r="A44" s="134" t="s">
        <v>78</v>
      </c>
      <c r="B44" s="181" t="s">
        <v>132</v>
      </c>
      <c r="C44" s="181"/>
    </row>
    <row r="45" spans="1:3" ht="15" customHeight="1">
      <c r="A45" s="134" t="s">
        <v>78</v>
      </c>
      <c r="B45" s="183" t="s">
        <v>67</v>
      </c>
      <c r="C45" s="183"/>
    </row>
    <row r="46" spans="1:3" ht="15" customHeight="1">
      <c r="A46" s="134" t="s">
        <v>78</v>
      </c>
      <c r="B46" s="183" t="s">
        <v>89</v>
      </c>
      <c r="C46" s="183"/>
    </row>
    <row r="47" spans="1:3" ht="30" customHeight="1">
      <c r="A47" s="134" t="s">
        <v>78</v>
      </c>
      <c r="B47" s="181" t="s">
        <v>133</v>
      </c>
      <c r="C47" s="181"/>
    </row>
    <row r="48" spans="1:3" ht="60" customHeight="1">
      <c r="A48" s="128"/>
      <c r="B48" s="135" t="s">
        <v>72</v>
      </c>
      <c r="C48" s="136" t="s">
        <v>68</v>
      </c>
    </row>
    <row r="49" spans="1:3" ht="12.75">
      <c r="A49" s="128"/>
      <c r="B49" s="135"/>
      <c r="C49" s="136"/>
    </row>
    <row r="50" spans="1:3" ht="12">
      <c r="A50" s="128"/>
      <c r="B50" s="128"/>
      <c r="C50" s="136"/>
    </row>
    <row r="51" spans="1:5" s="125" customFormat="1" ht="19.5" customHeight="1">
      <c r="A51" s="182" t="s">
        <v>86</v>
      </c>
      <c r="B51" s="182"/>
      <c r="C51" s="182"/>
      <c r="D51" s="123"/>
      <c r="E51" s="124"/>
    </row>
    <row r="52" spans="1:3" ht="15" customHeight="1">
      <c r="A52" s="134" t="s">
        <v>78</v>
      </c>
      <c r="B52" s="183" t="s">
        <v>67</v>
      </c>
      <c r="C52" s="183"/>
    </row>
    <row r="53" spans="1:3" ht="15" customHeight="1">
      <c r="A53" s="134" t="s">
        <v>78</v>
      </c>
      <c r="B53" s="183" t="s">
        <v>89</v>
      </c>
      <c r="C53" s="183"/>
    </row>
    <row r="54" spans="1:3" ht="30" customHeight="1">
      <c r="A54" s="134" t="s">
        <v>78</v>
      </c>
      <c r="B54" s="181" t="s">
        <v>133</v>
      </c>
      <c r="C54" s="181"/>
    </row>
    <row r="55" spans="1:3" ht="60" customHeight="1">
      <c r="A55" s="128"/>
      <c r="B55" s="135" t="s">
        <v>72</v>
      </c>
      <c r="C55" s="136" t="s">
        <v>68</v>
      </c>
    </row>
    <row r="56" spans="1:3" ht="12.75">
      <c r="A56" s="128"/>
      <c r="B56" s="135"/>
      <c r="C56" s="136"/>
    </row>
    <row r="57" spans="1:3" ht="12">
      <c r="A57" s="128"/>
      <c r="B57" s="128"/>
      <c r="C57" s="136"/>
    </row>
    <row r="58" spans="1:5" s="125" customFormat="1" ht="19.5" customHeight="1">
      <c r="A58" s="182" t="s">
        <v>85</v>
      </c>
      <c r="B58" s="182"/>
      <c r="C58" s="182"/>
      <c r="D58" s="123"/>
      <c r="E58" s="124"/>
    </row>
    <row r="59" spans="1:3" ht="15" customHeight="1">
      <c r="A59" s="134" t="s">
        <v>78</v>
      </c>
      <c r="B59" s="183" t="s">
        <v>69</v>
      </c>
      <c r="C59" s="183"/>
    </row>
    <row r="60" spans="1:3" ht="30" customHeight="1">
      <c r="A60" s="134" t="s">
        <v>78</v>
      </c>
      <c r="B60" s="181" t="s">
        <v>70</v>
      </c>
      <c r="C60" s="181"/>
    </row>
    <row r="61" spans="1:3" ht="30" customHeight="1">
      <c r="A61" s="134" t="s">
        <v>78</v>
      </c>
      <c r="B61" s="180" t="s">
        <v>88</v>
      </c>
      <c r="C61" s="180"/>
    </row>
    <row r="62" spans="1:3" ht="15" customHeight="1">
      <c r="A62" s="134" t="s">
        <v>78</v>
      </c>
      <c r="B62" s="183" t="s">
        <v>71</v>
      </c>
      <c r="C62" s="183"/>
    </row>
    <row r="63" spans="1:3" ht="12.75">
      <c r="A63" s="137"/>
      <c r="B63" s="184"/>
      <c r="C63" s="184"/>
    </row>
  </sheetData>
  <sheetProtection password="C1BC" sheet="1"/>
  <protectedRanges>
    <protectedRange sqref="A5 B61" name="Bereich1"/>
  </protectedRanges>
  <mergeCells count="33">
    <mergeCell ref="B61:C61"/>
    <mergeCell ref="B62:C62"/>
    <mergeCell ref="B63:C63"/>
    <mergeCell ref="B52:C52"/>
    <mergeCell ref="B53:C53"/>
    <mergeCell ref="B54:C54"/>
    <mergeCell ref="A58:C58"/>
    <mergeCell ref="B59:C59"/>
    <mergeCell ref="B60:C60"/>
    <mergeCell ref="B43:C43"/>
    <mergeCell ref="B44:C44"/>
    <mergeCell ref="B45:C45"/>
    <mergeCell ref="B46:C46"/>
    <mergeCell ref="B47:C47"/>
    <mergeCell ref="A51:C51"/>
    <mergeCell ref="A29:C29"/>
    <mergeCell ref="A32:C32"/>
    <mergeCell ref="A33:C33"/>
    <mergeCell ref="A36:C36"/>
    <mergeCell ref="A41:C41"/>
    <mergeCell ref="B42:C42"/>
    <mergeCell ref="B16:C16"/>
    <mergeCell ref="A18:C18"/>
    <mergeCell ref="A20:C20"/>
    <mergeCell ref="A23:C23"/>
    <mergeCell ref="A26:C26"/>
    <mergeCell ref="A27:C27"/>
    <mergeCell ref="A5:C5"/>
    <mergeCell ref="A7:C7"/>
    <mergeCell ref="A10:C10"/>
    <mergeCell ref="A11:C11"/>
    <mergeCell ref="B13:C13"/>
    <mergeCell ref="B15:C15"/>
  </mergeCells>
  <printOptions/>
  <pageMargins left="0.7086614173228347" right="0.7086614173228347" top="0.5905511811023623" bottom="0.5905511811023623" header="0.31496062992125984" footer="0.31496062992125984"/>
  <pageSetup fitToHeight="0" fitToWidth="1" horizontalDpi="600" verticalDpi="600" orientation="portrait" paperSize="9" scale="94" r:id="rId2"/>
  <rowBreaks count="1" manualBreakCount="1">
    <brk id="31" max="2"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R75"/>
  <sheetViews>
    <sheetView showGridLines="0" zoomScaleSheetLayoutView="100" workbookViewId="0" topLeftCell="A1">
      <selection activeCell="A1" sqref="A1"/>
    </sheetView>
  </sheetViews>
  <sheetFormatPr defaultColWidth="12" defaultRowHeight="12.75"/>
  <cols>
    <col min="1" max="1" width="14.83203125" style="1" customWidth="1"/>
    <col min="2" max="2" width="30.83203125" style="1" customWidth="1"/>
    <col min="3" max="3" width="7.33203125" style="1" customWidth="1"/>
    <col min="4" max="4" width="6" style="1" bestFit="1" customWidth="1"/>
    <col min="5" max="6" width="6.83203125" style="1" customWidth="1"/>
    <col min="7" max="7" width="15.83203125" style="1" customWidth="1"/>
    <col min="8" max="8" width="1.83203125" style="1" customWidth="1"/>
    <col min="9" max="9" width="15.83203125" style="1" customWidth="1"/>
    <col min="10" max="10" width="2.33203125" style="1" bestFit="1" customWidth="1"/>
    <col min="11" max="11" width="1.83203125" style="1" customWidth="1"/>
    <col min="12" max="12" width="15.83203125" style="1" customWidth="1"/>
    <col min="13" max="13" width="1.83203125" style="1" customWidth="1"/>
    <col min="14" max="14" width="8.16015625" style="1" customWidth="1"/>
    <col min="15" max="15" width="1.83203125" style="1" customWidth="1"/>
    <col min="16" max="16" width="15.83203125" style="1" customWidth="1"/>
    <col min="17" max="16384" width="12" style="1" customWidth="1"/>
  </cols>
  <sheetData>
    <row r="1" spans="1:17" ht="28.5" customHeight="1">
      <c r="A1" s="13"/>
      <c r="B1" s="197" t="s">
        <v>16</v>
      </c>
      <c r="C1" s="197"/>
      <c r="D1" s="197"/>
      <c r="E1" s="197"/>
      <c r="F1" s="197"/>
      <c r="G1" s="197"/>
      <c r="H1" s="197"/>
      <c r="I1" s="197"/>
      <c r="J1" s="197"/>
      <c r="K1" s="197"/>
      <c r="L1" s="197"/>
      <c r="M1" s="197"/>
      <c r="N1" s="197"/>
      <c r="O1" s="14"/>
      <c r="P1" s="14"/>
      <c r="Q1" s="13"/>
    </row>
    <row r="2" spans="1:17" ht="19.5" customHeight="1">
      <c r="A2" s="13"/>
      <c r="B2" s="198" t="s">
        <v>38</v>
      </c>
      <c r="C2" s="198"/>
      <c r="D2" s="198"/>
      <c r="E2" s="198"/>
      <c r="F2" s="198"/>
      <c r="G2" s="198"/>
      <c r="H2" s="198"/>
      <c r="I2" s="198"/>
      <c r="J2" s="198"/>
      <c r="K2" s="198"/>
      <c r="L2" s="198"/>
      <c r="M2" s="198"/>
      <c r="N2" s="198"/>
      <c r="O2" s="15"/>
      <c r="P2" s="15"/>
      <c r="Q2" s="13"/>
    </row>
    <row r="3" spans="1:18" ht="15" customHeight="1">
      <c r="A3" s="13"/>
      <c r="B3" s="199" t="s">
        <v>42</v>
      </c>
      <c r="C3" s="199"/>
      <c r="D3" s="199"/>
      <c r="E3" s="199"/>
      <c r="F3" s="199"/>
      <c r="G3" s="199"/>
      <c r="H3" s="199"/>
      <c r="I3" s="199"/>
      <c r="J3" s="199"/>
      <c r="K3" s="199"/>
      <c r="L3" s="199"/>
      <c r="M3" s="199"/>
      <c r="N3" s="199"/>
      <c r="O3" s="16"/>
      <c r="P3" s="16"/>
      <c r="Q3" s="16"/>
      <c r="R3" s="2"/>
    </row>
    <row r="4" spans="2:17" ht="19.5" customHeight="1">
      <c r="B4" s="200" t="s">
        <v>48</v>
      </c>
      <c r="C4" s="200"/>
      <c r="D4" s="200"/>
      <c r="E4" s="200"/>
      <c r="F4" s="200"/>
      <c r="G4" s="200"/>
      <c r="H4" s="200"/>
      <c r="I4" s="200"/>
      <c r="J4" s="200"/>
      <c r="K4" s="200"/>
      <c r="L4" s="200"/>
      <c r="M4" s="200"/>
      <c r="N4" s="200"/>
      <c r="O4" s="151"/>
      <c r="P4" s="84" t="s">
        <v>142</v>
      </c>
      <c r="Q4" s="13"/>
    </row>
    <row r="5" spans="1:17" ht="9.75" customHeight="1">
      <c r="A5" s="17"/>
      <c r="B5" s="17"/>
      <c r="C5" s="17"/>
      <c r="D5" s="17"/>
      <c r="E5" s="17"/>
      <c r="F5" s="17"/>
      <c r="G5" s="17"/>
      <c r="H5" s="17"/>
      <c r="I5" s="17"/>
      <c r="J5" s="17"/>
      <c r="K5" s="17"/>
      <c r="L5" s="17"/>
      <c r="M5" s="17"/>
      <c r="N5" s="17"/>
      <c r="O5" s="17"/>
      <c r="P5" s="84"/>
      <c r="Q5" s="13"/>
    </row>
    <row r="6" spans="2:17" ht="19.5" customHeight="1">
      <c r="B6" s="201" t="s">
        <v>121</v>
      </c>
      <c r="C6" s="201"/>
      <c r="D6" s="201"/>
      <c r="E6" s="201"/>
      <c r="F6" s="201"/>
      <c r="G6" s="201"/>
      <c r="H6" s="201"/>
      <c r="I6" s="201"/>
      <c r="J6" s="201"/>
      <c r="K6" s="201"/>
      <c r="L6" s="201"/>
      <c r="M6" s="201"/>
      <c r="N6" s="201"/>
      <c r="O6" s="152"/>
      <c r="P6" s="152"/>
      <c r="Q6" s="151"/>
    </row>
    <row r="7" spans="1:17" ht="19.5" customHeight="1" thickBot="1">
      <c r="A7" s="17"/>
      <c r="B7" s="17"/>
      <c r="C7" s="17"/>
      <c r="D7" s="17"/>
      <c r="E7" s="17"/>
      <c r="F7" s="17"/>
      <c r="G7" s="17"/>
      <c r="H7" s="17"/>
      <c r="I7" s="17"/>
      <c r="J7" s="13"/>
      <c r="K7" s="13"/>
      <c r="L7" s="13"/>
      <c r="M7" s="13"/>
      <c r="N7" s="13"/>
      <c r="O7" s="13"/>
      <c r="P7" s="13"/>
      <c r="Q7" s="13"/>
    </row>
    <row r="8" spans="1:17" ht="27" customHeight="1">
      <c r="A8" s="13"/>
      <c r="B8" s="18" t="s">
        <v>1</v>
      </c>
      <c r="C8" s="226"/>
      <c r="D8" s="227"/>
      <c r="E8" s="227"/>
      <c r="F8" s="227"/>
      <c r="G8" s="227"/>
      <c r="H8" s="227"/>
      <c r="I8" s="227"/>
      <c r="J8" s="227"/>
      <c r="K8" s="227"/>
      <c r="L8" s="227"/>
      <c r="M8" s="227"/>
      <c r="N8" s="227"/>
      <c r="O8" s="228"/>
      <c r="P8" s="13"/>
      <c r="Q8" s="13"/>
    </row>
    <row r="9" spans="1:17" ht="27" customHeight="1" thickBot="1">
      <c r="A9" s="13"/>
      <c r="B9" s="19" t="s">
        <v>39</v>
      </c>
      <c r="C9" s="229"/>
      <c r="D9" s="230"/>
      <c r="E9" s="230"/>
      <c r="F9" s="230"/>
      <c r="G9" s="230"/>
      <c r="H9" s="230"/>
      <c r="I9" s="230"/>
      <c r="J9" s="230"/>
      <c r="K9" s="230"/>
      <c r="L9" s="230"/>
      <c r="M9" s="230"/>
      <c r="N9" s="230"/>
      <c r="O9" s="231"/>
      <c r="P9" s="13"/>
      <c r="Q9" s="13"/>
    </row>
    <row r="10" spans="1:17" ht="10.5" customHeight="1" thickBot="1">
      <c r="A10" s="13"/>
      <c r="B10" s="13"/>
      <c r="C10" s="13"/>
      <c r="D10" s="13"/>
      <c r="E10" s="13"/>
      <c r="F10" s="13"/>
      <c r="G10" s="13"/>
      <c r="H10" s="13"/>
      <c r="I10" s="13"/>
      <c r="J10" s="13"/>
      <c r="K10" s="13"/>
      <c r="L10" s="13"/>
      <c r="M10" s="13"/>
      <c r="N10" s="13"/>
      <c r="O10" s="13"/>
      <c r="P10" s="13"/>
      <c r="Q10" s="13"/>
    </row>
    <row r="11" spans="1:17" ht="20.25" customHeight="1" thickBot="1">
      <c r="A11" s="21"/>
      <c r="B11" s="20" t="s">
        <v>35</v>
      </c>
      <c r="C11" s="232"/>
      <c r="D11" s="233"/>
      <c r="E11" s="234"/>
      <c r="F11" s="98"/>
      <c r="G11" s="220" t="str">
        <f>CONCATENATE("Höchstbeitragsgrundlage ",RIGHT(C11,4),":")</f>
        <v>Höchstbeitragsgrundlage :</v>
      </c>
      <c r="H11" s="221"/>
      <c r="I11" s="221"/>
      <c r="J11" s="221"/>
      <c r="K11" s="221"/>
      <c r="L11" s="222"/>
      <c r="M11" s="223" t="e">
        <f>IF(VLOOKUP(VALUE(RIGHT(C11,4)),Stammdaten!B3:C14,2)=0,"Stammdaten",VLOOKUP(VALUE(RIGHT(C11,4)),Stammdaten!B3:C14,2))</f>
        <v>#VALUE!</v>
      </c>
      <c r="N11" s="224"/>
      <c r="O11" s="225"/>
      <c r="P11" s="13"/>
      <c r="Q11" s="13"/>
    </row>
    <row r="12" spans="1:17" ht="10.5" customHeight="1">
      <c r="A12" s="21"/>
      <c r="B12" s="21"/>
      <c r="C12" s="22"/>
      <c r="D12" s="22"/>
      <c r="E12" s="22"/>
      <c r="F12" s="22"/>
      <c r="G12" s="22"/>
      <c r="H12" s="22"/>
      <c r="I12" s="22"/>
      <c r="J12" s="13"/>
      <c r="K12" s="13"/>
      <c r="L12" s="13"/>
      <c r="M12" s="13"/>
      <c r="N12" s="13"/>
      <c r="O12" s="13"/>
      <c r="P12" s="13"/>
      <c r="Q12" s="13"/>
    </row>
    <row r="13" spans="1:17" ht="18">
      <c r="A13" s="21"/>
      <c r="B13" s="21"/>
      <c r="C13" s="13"/>
      <c r="D13" s="13"/>
      <c r="E13" s="13"/>
      <c r="F13" s="13"/>
      <c r="G13" s="13"/>
      <c r="H13" s="13"/>
      <c r="I13" s="235" t="s">
        <v>18</v>
      </c>
      <c r="J13" s="235"/>
      <c r="K13" s="235"/>
      <c r="L13" s="235"/>
      <c r="M13" s="25"/>
      <c r="N13" s="13"/>
      <c r="O13" s="23"/>
      <c r="P13" s="24" t="s">
        <v>36</v>
      </c>
      <c r="Q13" s="13"/>
    </row>
    <row r="14" spans="1:17" ht="6" customHeight="1" thickBot="1">
      <c r="A14" s="13"/>
      <c r="B14" s="26"/>
      <c r="C14" s="27"/>
      <c r="D14" s="27"/>
      <c r="E14" s="27"/>
      <c r="F14" s="27"/>
      <c r="G14" s="27"/>
      <c r="H14" s="27"/>
      <c r="I14" s="13"/>
      <c r="J14" s="13"/>
      <c r="K14" s="13"/>
      <c r="L14" s="13"/>
      <c r="M14" s="13"/>
      <c r="N14" s="13"/>
      <c r="O14" s="13"/>
      <c r="P14" s="13"/>
      <c r="Q14" s="13"/>
    </row>
    <row r="15" spans="1:17" ht="22.5" customHeight="1">
      <c r="A15" s="208" t="s">
        <v>9</v>
      </c>
      <c r="B15" s="28" t="s">
        <v>3</v>
      </c>
      <c r="C15" s="211"/>
      <c r="D15" s="211"/>
      <c r="E15" s="211"/>
      <c r="F15" s="212"/>
      <c r="G15" s="211"/>
      <c r="H15" s="211"/>
      <c r="I15" s="211"/>
      <c r="J15" s="211"/>
      <c r="K15" s="29"/>
      <c r="L15" s="99"/>
      <c r="M15" s="69"/>
      <c r="N15" s="218"/>
      <c r="O15" s="218"/>
      <c r="P15" s="31">
        <f>L15</f>
        <v>0</v>
      </c>
      <c r="Q15" s="13"/>
    </row>
    <row r="16" spans="1:17" ht="22.5" customHeight="1">
      <c r="A16" s="209"/>
      <c r="B16" s="33" t="s">
        <v>19</v>
      </c>
      <c r="C16" s="34"/>
      <c r="D16" s="34"/>
      <c r="E16" s="34"/>
      <c r="F16" s="65"/>
      <c r="G16" s="34"/>
      <c r="H16" s="34"/>
      <c r="I16" s="34"/>
      <c r="J16" s="65"/>
      <c r="K16" s="34"/>
      <c r="L16" s="100"/>
      <c r="M16" s="69"/>
      <c r="N16" s="70"/>
      <c r="O16" s="70"/>
      <c r="P16" s="35">
        <v>0</v>
      </c>
      <c r="Q16" s="13"/>
    </row>
    <row r="17" spans="1:17" ht="22.5" customHeight="1">
      <c r="A17" s="209"/>
      <c r="B17" s="33" t="s">
        <v>8</v>
      </c>
      <c r="C17" s="34"/>
      <c r="D17" s="34"/>
      <c r="E17" s="34"/>
      <c r="F17" s="65"/>
      <c r="G17" s="34"/>
      <c r="H17" s="34"/>
      <c r="I17" s="34"/>
      <c r="J17" s="65"/>
      <c r="K17" s="34"/>
      <c r="L17" s="100"/>
      <c r="M17" s="69"/>
      <c r="N17" s="70"/>
      <c r="O17" s="70"/>
      <c r="P17" s="35">
        <f>L17</f>
        <v>0</v>
      </c>
      <c r="Q17" s="13"/>
    </row>
    <row r="18" spans="1:17" ht="22.5" customHeight="1">
      <c r="A18" s="209"/>
      <c r="B18" s="33" t="s">
        <v>17</v>
      </c>
      <c r="C18" s="34"/>
      <c r="D18" s="34"/>
      <c r="E18" s="34"/>
      <c r="F18" s="65"/>
      <c r="G18" s="34"/>
      <c r="H18" s="34"/>
      <c r="I18" s="34"/>
      <c r="J18" s="65"/>
      <c r="K18" s="34"/>
      <c r="L18" s="100"/>
      <c r="M18" s="69"/>
      <c r="N18" s="70"/>
      <c r="O18" s="70"/>
      <c r="P18" s="35">
        <f>L18</f>
        <v>0</v>
      </c>
      <c r="Q18" s="13"/>
    </row>
    <row r="19" spans="1:17" ht="22.5" customHeight="1">
      <c r="A19" s="209"/>
      <c r="B19" s="36" t="s">
        <v>7</v>
      </c>
      <c r="C19" s="196"/>
      <c r="D19" s="196"/>
      <c r="E19" s="196"/>
      <c r="F19" s="196"/>
      <c r="G19" s="196"/>
      <c r="H19" s="196"/>
      <c r="I19" s="196"/>
      <c r="J19" s="196"/>
      <c r="K19" s="37"/>
      <c r="L19" s="101"/>
      <c r="M19" s="70"/>
      <c r="N19" s="218"/>
      <c r="O19" s="218"/>
      <c r="P19" s="38">
        <f>IF($L$22=0,L19,MIN(L19,ROUND((($L$15+$L$17+$L$18+$L$21)/12),2)))</f>
        <v>0</v>
      </c>
      <c r="Q19" s="13"/>
    </row>
    <row r="20" spans="1:17" ht="22.5" customHeight="1">
      <c r="A20" s="209"/>
      <c r="B20" s="39" t="s">
        <v>111</v>
      </c>
      <c r="C20" s="219"/>
      <c r="D20" s="219"/>
      <c r="E20" s="219"/>
      <c r="F20" s="219"/>
      <c r="G20" s="219"/>
      <c r="H20" s="219"/>
      <c r="I20" s="196"/>
      <c r="J20" s="196"/>
      <c r="K20" s="40"/>
      <c r="L20" s="102"/>
      <c r="M20" s="70"/>
      <c r="N20" s="218"/>
      <c r="O20" s="218"/>
      <c r="P20" s="38">
        <f>IF($L$22=0,L20,MIN(L20,ROUND((($L$15+$L$17+$L$18+$L$21)/12),2)))</f>
        <v>0</v>
      </c>
      <c r="Q20" s="13"/>
    </row>
    <row r="21" spans="1:17" ht="22.5" customHeight="1">
      <c r="A21" s="209"/>
      <c r="B21" s="39" t="s">
        <v>45</v>
      </c>
      <c r="C21" s="40"/>
      <c r="D21" s="40"/>
      <c r="E21" s="40"/>
      <c r="F21" s="40"/>
      <c r="G21" s="40"/>
      <c r="H21" s="40"/>
      <c r="I21" s="40"/>
      <c r="J21" s="40"/>
      <c r="K21" s="40"/>
      <c r="L21" s="66">
        <f>G59</f>
        <v>0</v>
      </c>
      <c r="M21" s="70"/>
      <c r="N21" s="70"/>
      <c r="O21" s="70"/>
      <c r="P21" s="41">
        <f>L21</f>
        <v>0</v>
      </c>
      <c r="Q21" s="13"/>
    </row>
    <row r="22" spans="1:17" ht="22.5" customHeight="1">
      <c r="A22" s="209"/>
      <c r="B22" s="97" t="s">
        <v>60</v>
      </c>
      <c r="C22" s="37"/>
      <c r="D22" s="37"/>
      <c r="E22" s="37"/>
      <c r="F22" s="37"/>
      <c r="G22" s="37"/>
      <c r="H22" s="37"/>
      <c r="I22" s="37"/>
      <c r="J22" s="37"/>
      <c r="K22" s="37"/>
      <c r="L22" s="67">
        <f>G72</f>
        <v>0</v>
      </c>
      <c r="M22" s="70"/>
      <c r="N22" s="70"/>
      <c r="O22" s="70"/>
      <c r="P22" s="38">
        <v>0</v>
      </c>
      <c r="Q22" s="13"/>
    </row>
    <row r="23" spans="1:17" ht="22.5" customHeight="1" thickBot="1">
      <c r="A23" s="209"/>
      <c r="B23" s="96" t="s">
        <v>59</v>
      </c>
      <c r="C23" s="94"/>
      <c r="D23" s="94"/>
      <c r="E23" s="94"/>
      <c r="F23" s="94"/>
      <c r="G23" s="94"/>
      <c r="H23" s="94"/>
      <c r="I23" s="94"/>
      <c r="J23" s="94"/>
      <c r="K23" s="94"/>
      <c r="L23" s="103"/>
      <c r="M23" s="70"/>
      <c r="N23" s="70"/>
      <c r="O23" s="70"/>
      <c r="P23" s="55">
        <v>0</v>
      </c>
      <c r="Q23" s="13"/>
    </row>
    <row r="24" spans="1:17" ht="22.5" customHeight="1" thickBot="1">
      <c r="A24" s="217"/>
      <c r="B24" s="42" t="s">
        <v>44</v>
      </c>
      <c r="C24" s="185"/>
      <c r="D24" s="185"/>
      <c r="E24" s="185"/>
      <c r="F24" s="185"/>
      <c r="G24" s="185"/>
      <c r="H24" s="185"/>
      <c r="I24" s="185"/>
      <c r="J24" s="185"/>
      <c r="K24" s="43"/>
      <c r="L24" s="68">
        <f>L15+SUM(L17:L23)</f>
        <v>0</v>
      </c>
      <c r="M24" s="63"/>
      <c r="N24" s="213"/>
      <c r="O24" s="213"/>
      <c r="P24" s="46">
        <f>SUM(P15:P23)</f>
        <v>0</v>
      </c>
      <c r="Q24" s="13"/>
    </row>
    <row r="25" spans="1:17" ht="9.75" customHeight="1" thickBot="1">
      <c r="A25" s="71"/>
      <c r="B25" s="58"/>
      <c r="C25" s="72"/>
      <c r="D25" s="72"/>
      <c r="E25" s="72"/>
      <c r="F25" s="72"/>
      <c r="G25" s="72"/>
      <c r="H25" s="72"/>
      <c r="I25" s="72"/>
      <c r="J25" s="72"/>
      <c r="K25" s="72"/>
      <c r="L25" s="72"/>
      <c r="M25" s="73"/>
      <c r="N25" s="72"/>
      <c r="O25" s="72"/>
      <c r="P25" s="13"/>
      <c r="Q25" s="13"/>
    </row>
    <row r="26" spans="1:17" ht="22.5" customHeight="1">
      <c r="A26" s="208" t="s">
        <v>6</v>
      </c>
      <c r="B26" s="48" t="s">
        <v>21</v>
      </c>
      <c r="C26" s="215"/>
      <c r="D26" s="215"/>
      <c r="E26" s="215"/>
      <c r="F26" s="215"/>
      <c r="G26" s="168">
        <f>P15+P17+P18+P21+G27</f>
        <v>0</v>
      </c>
      <c r="H26" s="169"/>
      <c r="I26" s="216"/>
      <c r="J26" s="216"/>
      <c r="K26" s="74"/>
      <c r="L26" s="104"/>
      <c r="M26" s="75"/>
      <c r="N26" s="106" t="e">
        <f>IF(VLOOKUP(VALUE(RIGHT(C11,4)),Stammdaten!E3:M14,2)=0,"Stammdaten",VLOOKUP(VALUE(RIGHT(C11,4)),Stammdaten!E3:M14,2))</f>
        <v>#VALUE!</v>
      </c>
      <c r="O26" s="76"/>
      <c r="P26" s="50" t="e">
        <f>MIN(ROUND(N26*G26,2),VALUE(L26))</f>
        <v>#VALUE!</v>
      </c>
      <c r="Q26" s="13"/>
    </row>
    <row r="27" spans="1:17" ht="27" customHeight="1">
      <c r="A27" s="209"/>
      <c r="B27" s="277" t="s">
        <v>151</v>
      </c>
      <c r="C27" s="278"/>
      <c r="D27" s="278"/>
      <c r="E27" s="278"/>
      <c r="F27" s="278"/>
      <c r="G27" s="165"/>
      <c r="H27" s="170"/>
      <c r="I27" s="196"/>
      <c r="J27" s="196"/>
      <c r="K27" s="37"/>
      <c r="L27" s="101"/>
      <c r="M27" s="75"/>
      <c r="N27" s="106" t="e">
        <f>IF(VLOOKUP(VALUE(RIGHT(C11,4)),Stammdaten!E3:M14,3)=0,"Stammdaten",VLOOKUP(VALUE(RIGHT(C11,4)),Stammdaten!E3:M14,3))</f>
        <v>#VALUE!</v>
      </c>
      <c r="O27" s="63"/>
      <c r="P27" s="38" t="e">
        <f>MIN(ROUND(N27*G27,2),VALUE(L27))</f>
        <v>#VALUE!</v>
      </c>
      <c r="Q27" s="13"/>
    </row>
    <row r="28" spans="1:17" ht="22.5" customHeight="1">
      <c r="A28" s="209"/>
      <c r="B28" s="51" t="s">
        <v>22</v>
      </c>
      <c r="C28" s="196"/>
      <c r="D28" s="196"/>
      <c r="E28" s="196"/>
      <c r="F28" s="196"/>
      <c r="G28" s="165">
        <f>P19+P20</f>
        <v>0</v>
      </c>
      <c r="H28" s="170"/>
      <c r="I28" s="196"/>
      <c r="J28" s="196"/>
      <c r="K28" s="37"/>
      <c r="L28" s="101"/>
      <c r="M28" s="75"/>
      <c r="N28" s="106" t="e">
        <f>IF(VLOOKUP(VALUE(RIGHT(C11,4)),Stammdaten!E3:M14,4)=0,"Stammdaten",VLOOKUP(VALUE(RIGHT(C11,4)),Stammdaten!E3:M14,4))</f>
        <v>#VALUE!</v>
      </c>
      <c r="O28" s="63"/>
      <c r="P28" s="38" t="e">
        <f>MIN(ROUND((2*$M$11*N28),2),ROUND(N28*G28,2),VALUE(L28))</f>
        <v>#VALUE!</v>
      </c>
      <c r="Q28" s="13"/>
    </row>
    <row r="29" spans="1:17" ht="22.5" customHeight="1" thickBot="1">
      <c r="A29" s="209"/>
      <c r="B29" s="52" t="s">
        <v>10</v>
      </c>
      <c r="C29" s="37"/>
      <c r="D29" s="37"/>
      <c r="E29" s="37"/>
      <c r="F29" s="37"/>
      <c r="G29" s="165">
        <f>$P$24-$P$23+G27</f>
        <v>0</v>
      </c>
      <c r="H29" s="170"/>
      <c r="I29" s="37"/>
      <c r="J29" s="37"/>
      <c r="K29" s="37"/>
      <c r="L29" s="105"/>
      <c r="M29" s="77"/>
      <c r="N29" s="106" t="e">
        <f>IF(VLOOKUP(VALUE(RIGHT(C11,4)),Stammdaten!E3:M14,5)=0,"Stammdaten",VLOOKUP(VALUE(RIGHT(C11,4)),Stammdaten!E3:M14,5))</f>
        <v>#VALUE!</v>
      </c>
      <c r="O29" s="76"/>
      <c r="P29" s="38" t="e">
        <f>MIN(ROUND(N29*G29,2),VALUE(L29))</f>
        <v>#VALUE!</v>
      </c>
      <c r="Q29" s="13"/>
    </row>
    <row r="30" spans="1:17" ht="22.5" customHeight="1" thickBot="1">
      <c r="A30" s="214"/>
      <c r="B30" s="42" t="s">
        <v>12</v>
      </c>
      <c r="C30" s="185"/>
      <c r="D30" s="185"/>
      <c r="E30" s="185"/>
      <c r="F30" s="185"/>
      <c r="G30" s="207"/>
      <c r="H30" s="207"/>
      <c r="I30" s="185"/>
      <c r="J30" s="185"/>
      <c r="K30" s="43"/>
      <c r="L30" s="78"/>
      <c r="M30" s="63"/>
      <c r="N30" s="45"/>
      <c r="O30" s="63"/>
      <c r="P30" s="46" t="e">
        <f>SUM(P26:P29)</f>
        <v>#VALUE!</v>
      </c>
      <c r="Q30" s="13"/>
    </row>
    <row r="31" spans="1:17" ht="9.75" customHeight="1" thickBot="1">
      <c r="A31" s="56"/>
      <c r="B31" s="57"/>
      <c r="C31" s="57"/>
      <c r="D31" s="57"/>
      <c r="E31" s="57"/>
      <c r="F31" s="57"/>
      <c r="G31" s="57"/>
      <c r="H31" s="57"/>
      <c r="I31" s="57"/>
      <c r="J31" s="57"/>
      <c r="K31" s="57"/>
      <c r="L31" s="57"/>
      <c r="M31" s="79"/>
      <c r="N31" s="58"/>
      <c r="O31" s="57"/>
      <c r="P31" s="13"/>
      <c r="Q31" s="13"/>
    </row>
    <row r="32" spans="1:17" ht="22.5" customHeight="1">
      <c r="A32" s="208" t="s">
        <v>2</v>
      </c>
      <c r="B32" s="28" t="s">
        <v>15</v>
      </c>
      <c r="C32" s="211"/>
      <c r="D32" s="211"/>
      <c r="E32" s="211"/>
      <c r="F32" s="212"/>
      <c r="G32" s="211"/>
      <c r="H32" s="211"/>
      <c r="I32" s="211"/>
      <c r="J32" s="211"/>
      <c r="K32" s="29"/>
      <c r="L32" s="99"/>
      <c r="M32" s="30"/>
      <c r="N32" s="106" t="e">
        <f>IF(VLOOKUP(VALUE(RIGHT(C11,4)),Stammdaten!E3:M14,7)=0,"Stammdaten",VLOOKUP(VALUE(RIGHT(C11,4)),Stammdaten!E3:M14,7))</f>
        <v>#VALUE!</v>
      </c>
      <c r="O32" s="54"/>
      <c r="P32" s="31" t="e">
        <f>MIN(ROUND(N32*($P$24-$P$23),2),VALUE(L32))</f>
        <v>#VALUE!</v>
      </c>
      <c r="Q32" s="13"/>
    </row>
    <row r="33" spans="1:17" ht="22.5" customHeight="1" thickBot="1">
      <c r="A33" s="209"/>
      <c r="B33" s="36" t="s">
        <v>14</v>
      </c>
      <c r="C33" s="37"/>
      <c r="D33" s="37"/>
      <c r="E33" s="37"/>
      <c r="F33" s="37"/>
      <c r="G33" s="37"/>
      <c r="H33" s="37"/>
      <c r="I33" s="37"/>
      <c r="J33" s="37"/>
      <c r="K33" s="37"/>
      <c r="L33" s="107"/>
      <c r="M33" s="30"/>
      <c r="N33" s="106" t="e">
        <f>IF(VLOOKUP(VALUE(RIGHT(C11,4)),Stammdaten!E3:M14,8)=0,"Stammdaten",VLOOKUP(VALUE(RIGHT(C11,4)),Stammdaten!E3:M14,8))</f>
        <v>#VALUE!</v>
      </c>
      <c r="O33" s="54"/>
      <c r="P33" s="38" t="e">
        <f>MIN(ROUND(N33*($P$24-$P$23),2),VALUE(L33))</f>
        <v>#VALUE!</v>
      </c>
      <c r="Q33" s="13"/>
    </row>
    <row r="34" spans="1:17" ht="22.5" customHeight="1" thickBot="1">
      <c r="A34" s="210"/>
      <c r="B34" s="42" t="s">
        <v>13</v>
      </c>
      <c r="C34" s="185"/>
      <c r="D34" s="185"/>
      <c r="E34" s="185"/>
      <c r="F34" s="185"/>
      <c r="G34" s="207"/>
      <c r="H34" s="207"/>
      <c r="I34" s="185"/>
      <c r="J34" s="185"/>
      <c r="K34" s="43"/>
      <c r="L34" s="44"/>
      <c r="M34" s="45"/>
      <c r="N34" s="45"/>
      <c r="O34" s="45"/>
      <c r="P34" s="46" t="e">
        <f>SUM(P32:P33)</f>
        <v>#VALUE!</v>
      </c>
      <c r="Q34" s="13"/>
    </row>
    <row r="35" spans="1:17" ht="9.75" customHeight="1" thickBot="1">
      <c r="A35" s="56"/>
      <c r="B35" s="57"/>
      <c r="C35" s="57"/>
      <c r="D35" s="57"/>
      <c r="E35" s="57"/>
      <c r="F35" s="57"/>
      <c r="G35" s="57"/>
      <c r="H35" s="57"/>
      <c r="I35" s="57"/>
      <c r="J35" s="57"/>
      <c r="K35" s="57"/>
      <c r="L35" s="57"/>
      <c r="M35" s="79"/>
      <c r="N35" s="58"/>
      <c r="O35" s="57"/>
      <c r="P35" s="13"/>
      <c r="Q35" s="13"/>
    </row>
    <row r="36" spans="1:17" ht="22.5" customHeight="1">
      <c r="A36" s="208" t="s">
        <v>46</v>
      </c>
      <c r="B36" s="28" t="s">
        <v>0</v>
      </c>
      <c r="C36" s="211"/>
      <c r="D36" s="211"/>
      <c r="E36" s="211"/>
      <c r="F36" s="212"/>
      <c r="G36" s="168">
        <f>$P$24-$P$23</f>
        <v>0</v>
      </c>
      <c r="H36" s="169"/>
      <c r="I36" s="211"/>
      <c r="J36" s="211"/>
      <c r="K36" s="29"/>
      <c r="L36" s="99"/>
      <c r="M36" s="30"/>
      <c r="N36" s="106" t="e">
        <f>IF(VLOOKUP(VALUE(RIGHT(C11,4)),Stammdaten!E3:M14,9)=0,"Stammdaten",VLOOKUP(VALUE(RIGHT(C11,4)),Stammdaten!E3:M14,9))</f>
        <v>#VALUE!</v>
      </c>
      <c r="O36" s="54"/>
      <c r="P36" s="31" t="e">
        <f>MIN(ROUND(N36*G36,2),VALUE(L36))</f>
        <v>#VALUE!</v>
      </c>
      <c r="Q36" s="13"/>
    </row>
    <row r="37" spans="1:17" ht="22.5" customHeight="1" thickBot="1">
      <c r="A37" s="209"/>
      <c r="B37" s="36" t="s">
        <v>43</v>
      </c>
      <c r="C37" s="37"/>
      <c r="D37" s="37"/>
      <c r="E37" s="37"/>
      <c r="F37" s="37"/>
      <c r="G37" s="37"/>
      <c r="H37" s="37"/>
      <c r="I37" s="37"/>
      <c r="J37" s="37"/>
      <c r="K37" s="37"/>
      <c r="L37" s="107"/>
      <c r="M37" s="30"/>
      <c r="N37" s="45"/>
      <c r="O37" s="54"/>
      <c r="P37" s="38">
        <f>IF(OR(RIGHT(C11,4)="2017",RIGHT(C11,4)="2023"),MIN(VALUE(L37),2*53),MIN(VALUE(L37),2*52))</f>
        <v>0</v>
      </c>
      <c r="Q37" s="13"/>
    </row>
    <row r="38" spans="1:17" ht="22.5" customHeight="1" thickBot="1">
      <c r="A38" s="210"/>
      <c r="B38" s="42" t="s">
        <v>47</v>
      </c>
      <c r="C38" s="185"/>
      <c r="D38" s="185"/>
      <c r="E38" s="185"/>
      <c r="F38" s="185"/>
      <c r="G38" s="185"/>
      <c r="H38" s="185"/>
      <c r="I38" s="185"/>
      <c r="J38" s="185"/>
      <c r="K38" s="43"/>
      <c r="L38" s="44"/>
      <c r="M38" s="45"/>
      <c r="N38" s="45"/>
      <c r="O38" s="45"/>
      <c r="P38" s="46" t="e">
        <f>SUM(P36:P37)</f>
        <v>#VALUE!</v>
      </c>
      <c r="Q38" s="13"/>
    </row>
    <row r="39" spans="1:17" ht="9.75" customHeight="1" thickBot="1">
      <c r="A39" s="56"/>
      <c r="B39" s="57"/>
      <c r="C39" s="57"/>
      <c r="D39" s="57"/>
      <c r="E39" s="57"/>
      <c r="F39" s="57"/>
      <c r="G39" s="57"/>
      <c r="H39" s="57"/>
      <c r="I39" s="57"/>
      <c r="J39" s="57"/>
      <c r="K39" s="57"/>
      <c r="L39" s="57"/>
      <c r="M39" s="79"/>
      <c r="N39" s="58"/>
      <c r="O39" s="57"/>
      <c r="P39" s="13"/>
      <c r="Q39" s="13"/>
    </row>
    <row r="40" spans="1:17" ht="22.5" customHeight="1" thickBot="1">
      <c r="A40" s="139" t="s">
        <v>113</v>
      </c>
      <c r="B40" s="204" t="s">
        <v>112</v>
      </c>
      <c r="C40" s="205"/>
      <c r="D40" s="205"/>
      <c r="E40" s="205"/>
      <c r="F40" s="205"/>
      <c r="G40" s="205"/>
      <c r="H40" s="205"/>
      <c r="I40" s="205"/>
      <c r="J40" s="205"/>
      <c r="K40" s="206"/>
      <c r="L40" s="140"/>
      <c r="M40" s="30"/>
      <c r="N40" s="45"/>
      <c r="O40" s="54"/>
      <c r="P40" s="141">
        <f>L40</f>
        <v>0</v>
      </c>
      <c r="Q40" s="13"/>
    </row>
    <row r="41" spans="1:17" ht="9.75" customHeight="1" thickBot="1">
      <c r="A41" s="56"/>
      <c r="B41" s="57"/>
      <c r="C41" s="57"/>
      <c r="D41" s="57"/>
      <c r="E41" s="57"/>
      <c r="F41" s="57"/>
      <c r="G41" s="57"/>
      <c r="H41" s="57"/>
      <c r="I41" s="57"/>
      <c r="J41" s="57"/>
      <c r="K41" s="57"/>
      <c r="L41" s="57"/>
      <c r="M41" s="79"/>
      <c r="N41" s="58"/>
      <c r="O41" s="57"/>
      <c r="P41" s="13"/>
      <c r="Q41" s="13"/>
    </row>
    <row r="42" spans="1:17" ht="19.5" customHeight="1" thickBot="1">
      <c r="A42" s="171" t="s">
        <v>11</v>
      </c>
      <c r="B42" s="172"/>
      <c r="C42" s="236"/>
      <c r="D42" s="236"/>
      <c r="E42" s="236"/>
      <c r="F42" s="236"/>
      <c r="G42" s="173"/>
      <c r="H42" s="173"/>
      <c r="I42" s="236"/>
      <c r="J42" s="236"/>
      <c r="K42" s="236"/>
      <c r="L42" s="236"/>
      <c r="M42" s="236"/>
      <c r="N42" s="236"/>
      <c r="O42" s="173"/>
      <c r="P42" s="174" t="e">
        <f>P24+P30+P34+P38+P40</f>
        <v>#VALUE!</v>
      </c>
      <c r="Q42" s="13"/>
    </row>
    <row r="43" spans="1:17" ht="9.75" customHeight="1" thickBot="1">
      <c r="A43" s="56"/>
      <c r="B43" s="57"/>
      <c r="C43" s="57"/>
      <c r="D43" s="57"/>
      <c r="E43" s="57"/>
      <c r="F43" s="57"/>
      <c r="G43" s="57"/>
      <c r="H43" s="57"/>
      <c r="I43" s="57"/>
      <c r="J43" s="57"/>
      <c r="K43" s="57"/>
      <c r="L43" s="57"/>
      <c r="M43" s="79"/>
      <c r="N43" s="58"/>
      <c r="O43" s="57"/>
      <c r="P43" s="13"/>
      <c r="Q43" s="13"/>
    </row>
    <row r="44" spans="1:17" ht="22.5" customHeight="1" thickBot="1">
      <c r="A44" s="139" t="s">
        <v>139</v>
      </c>
      <c r="B44" s="204" t="s">
        <v>140</v>
      </c>
      <c r="C44" s="205"/>
      <c r="D44" s="205"/>
      <c r="E44" s="205"/>
      <c r="F44" s="205"/>
      <c r="G44" s="205"/>
      <c r="H44" s="205"/>
      <c r="I44" s="205"/>
      <c r="J44" s="205"/>
      <c r="K44" s="206"/>
      <c r="L44" s="140"/>
      <c r="M44" s="30"/>
      <c r="N44" s="45"/>
      <c r="O44" s="54"/>
      <c r="P44" s="141">
        <f>L44</f>
        <v>0</v>
      </c>
      <c r="Q44" s="13"/>
    </row>
    <row r="45" spans="1:17" ht="9.75" customHeight="1" thickBot="1">
      <c r="A45" s="56"/>
      <c r="B45" s="57"/>
      <c r="C45" s="57"/>
      <c r="D45" s="57"/>
      <c r="E45" s="57"/>
      <c r="F45" s="57"/>
      <c r="G45" s="57"/>
      <c r="H45" s="57"/>
      <c r="I45" s="57"/>
      <c r="J45" s="57"/>
      <c r="K45" s="57"/>
      <c r="L45" s="57"/>
      <c r="M45" s="79"/>
      <c r="N45" s="58"/>
      <c r="O45" s="57"/>
      <c r="P45" s="13"/>
      <c r="Q45" s="13"/>
    </row>
    <row r="46" spans="1:17" ht="19.5" customHeight="1" thickBot="1">
      <c r="A46" s="59" t="s">
        <v>141</v>
      </c>
      <c r="B46" s="60"/>
      <c r="C46" s="203"/>
      <c r="D46" s="203"/>
      <c r="E46" s="203"/>
      <c r="F46" s="203"/>
      <c r="G46" s="114"/>
      <c r="H46" s="114"/>
      <c r="I46" s="203"/>
      <c r="J46" s="203"/>
      <c r="K46" s="203"/>
      <c r="L46" s="203"/>
      <c r="M46" s="203"/>
      <c r="N46" s="203"/>
      <c r="O46" s="114"/>
      <c r="P46" s="61" t="e">
        <f>P42-P44</f>
        <v>#VALUE!</v>
      </c>
      <c r="Q46" s="13"/>
    </row>
    <row r="47" spans="1:17" ht="19.5" customHeight="1">
      <c r="A47" s="62"/>
      <c r="B47" s="62"/>
      <c r="C47" s="63"/>
      <c r="D47" s="63"/>
      <c r="E47" s="63"/>
      <c r="F47" s="63"/>
      <c r="G47" s="63"/>
      <c r="H47" s="63"/>
      <c r="I47" s="13"/>
      <c r="J47" s="13"/>
      <c r="K47" s="13"/>
      <c r="L47" s="13"/>
      <c r="M47" s="13"/>
      <c r="N47" s="13"/>
      <c r="O47" s="13"/>
      <c r="P47" s="13"/>
      <c r="Q47" s="13"/>
    </row>
    <row r="48" spans="1:17" ht="13.5" thickBot="1">
      <c r="A48" s="13" t="s">
        <v>23</v>
      </c>
      <c r="B48" s="13"/>
      <c r="C48" s="13"/>
      <c r="D48" s="13"/>
      <c r="E48" s="13"/>
      <c r="F48" s="13"/>
      <c r="G48" s="13"/>
      <c r="H48" s="13"/>
      <c r="I48" s="13"/>
      <c r="J48" s="13"/>
      <c r="K48" s="13"/>
      <c r="L48" s="13"/>
      <c r="M48" s="13"/>
      <c r="N48" s="13"/>
      <c r="O48" s="13"/>
      <c r="P48" s="13"/>
      <c r="Q48" s="13"/>
    </row>
    <row r="49" spans="1:17" ht="13.5" thickBot="1">
      <c r="A49" s="80" t="s">
        <v>24</v>
      </c>
      <c r="B49" s="189"/>
      <c r="C49" s="190"/>
      <c r="D49" s="190"/>
      <c r="E49" s="190"/>
      <c r="F49" s="191"/>
      <c r="G49" s="108"/>
      <c r="H49" s="13"/>
      <c r="I49" s="81" t="str">
        <f>CONCATENATE("Berechnung noch nicht abgerechneter Personalkosten im Jahr ",RIGHT(C11,4))</f>
        <v>Berechnung noch nicht abgerechneter Personalkosten im Jahr </v>
      </c>
      <c r="J49" s="13"/>
      <c r="K49" s="13"/>
      <c r="L49" s="13"/>
      <c r="M49" s="13"/>
      <c r="N49" s="13"/>
      <c r="O49" s="13"/>
      <c r="P49" s="13"/>
      <c r="Q49" s="13"/>
    </row>
    <row r="50" spans="1:17" ht="13.5">
      <c r="A50" s="80" t="s">
        <v>25</v>
      </c>
      <c r="B50" s="192"/>
      <c r="C50" s="193"/>
      <c r="D50" s="193"/>
      <c r="E50" s="193"/>
      <c r="F50" s="194"/>
      <c r="G50" s="109"/>
      <c r="H50" s="13"/>
      <c r="I50" s="82" t="str">
        <f>CONCATENATE("Bereits abgerechnet im Jahr ",RIGHT(C11,4))</f>
        <v>Bereits abgerechnet im Jahr </v>
      </c>
      <c r="J50" s="13"/>
      <c r="K50" s="13"/>
      <c r="L50" s="13"/>
      <c r="M50" s="13"/>
      <c r="N50" s="79"/>
      <c r="O50" s="70"/>
      <c r="P50" s="108"/>
      <c r="Q50" s="13"/>
    </row>
    <row r="51" spans="1:17" ht="13.5" thickBot="1">
      <c r="A51" s="80" t="s">
        <v>26</v>
      </c>
      <c r="B51" s="192"/>
      <c r="C51" s="193"/>
      <c r="D51" s="193"/>
      <c r="E51" s="193"/>
      <c r="F51" s="194"/>
      <c r="G51" s="109"/>
      <c r="H51" s="13"/>
      <c r="I51" s="13"/>
      <c r="J51" s="13"/>
      <c r="K51" s="13"/>
      <c r="L51" s="13"/>
      <c r="M51" s="13"/>
      <c r="N51" s="79"/>
      <c r="O51" s="70"/>
      <c r="P51" s="110"/>
      <c r="Q51" s="13"/>
    </row>
    <row r="52" spans="1:17" ht="13.5" thickBot="1">
      <c r="A52" s="80" t="s">
        <v>27</v>
      </c>
      <c r="B52" s="192"/>
      <c r="C52" s="193"/>
      <c r="D52" s="193"/>
      <c r="E52" s="193"/>
      <c r="F52" s="194"/>
      <c r="G52" s="109"/>
      <c r="H52" s="13"/>
      <c r="I52" s="13"/>
      <c r="J52" s="13"/>
      <c r="K52" s="13"/>
      <c r="L52" s="13"/>
      <c r="M52" s="13"/>
      <c r="N52" s="79"/>
      <c r="O52" s="63"/>
      <c r="P52" s="47">
        <f>SUM(O50:P51)</f>
        <v>0</v>
      </c>
      <c r="Q52" s="13"/>
    </row>
    <row r="53" spans="1:17" ht="13.5">
      <c r="A53" s="80" t="s">
        <v>28</v>
      </c>
      <c r="B53" s="192"/>
      <c r="C53" s="193"/>
      <c r="D53" s="193"/>
      <c r="E53" s="193"/>
      <c r="F53" s="194"/>
      <c r="G53" s="109"/>
      <c r="H53" s="13"/>
      <c r="I53" s="13"/>
      <c r="J53" s="13"/>
      <c r="K53" s="13"/>
      <c r="L53" s="13"/>
      <c r="M53" s="13"/>
      <c r="N53" s="79"/>
      <c r="O53" s="79"/>
      <c r="P53" s="13"/>
      <c r="Q53" s="13"/>
    </row>
    <row r="54" spans="1:17" ht="13.5">
      <c r="A54" s="80" t="s">
        <v>29</v>
      </c>
      <c r="B54" s="192"/>
      <c r="C54" s="193"/>
      <c r="D54" s="193"/>
      <c r="E54" s="193"/>
      <c r="F54" s="194"/>
      <c r="G54" s="109"/>
      <c r="H54" s="13"/>
      <c r="I54" s="13"/>
      <c r="J54" s="13"/>
      <c r="K54" s="13"/>
      <c r="L54" s="13"/>
      <c r="M54" s="13"/>
      <c r="N54" s="79"/>
      <c r="O54" s="79"/>
      <c r="P54" s="13"/>
      <c r="Q54" s="13"/>
    </row>
    <row r="55" spans="1:17" ht="13.5" thickBot="1">
      <c r="A55" s="80" t="s">
        <v>30</v>
      </c>
      <c r="B55" s="192"/>
      <c r="C55" s="193"/>
      <c r="D55" s="193"/>
      <c r="E55" s="193"/>
      <c r="F55" s="194"/>
      <c r="G55" s="109"/>
      <c r="H55" s="13"/>
      <c r="I55" s="82" t="str">
        <f>CONCATENATE("noch abzurechnen im Jahr ",RIGHT(C11,4))</f>
        <v>noch abzurechnen im Jahr </v>
      </c>
      <c r="J55" s="13"/>
      <c r="K55" s="13"/>
      <c r="L55" s="13"/>
      <c r="M55" s="13"/>
      <c r="N55" s="79"/>
      <c r="O55" s="79"/>
      <c r="P55" s="13"/>
      <c r="Q55" s="13"/>
    </row>
    <row r="56" spans="1:17" ht="13.5" thickBot="1">
      <c r="A56" s="80" t="s">
        <v>31</v>
      </c>
      <c r="B56" s="192"/>
      <c r="C56" s="193"/>
      <c r="D56" s="193"/>
      <c r="E56" s="193"/>
      <c r="F56" s="194"/>
      <c r="G56" s="109"/>
      <c r="H56" s="13"/>
      <c r="I56" s="13"/>
      <c r="J56" s="13"/>
      <c r="K56" s="13"/>
      <c r="L56" s="13"/>
      <c r="M56" s="13"/>
      <c r="N56" s="79"/>
      <c r="O56" s="63"/>
      <c r="P56" s="95" t="e">
        <f>P46-P52</f>
        <v>#VALUE!</v>
      </c>
      <c r="Q56" s="13"/>
    </row>
    <row r="57" spans="1:17" ht="13.5">
      <c r="A57" s="80" t="s">
        <v>32</v>
      </c>
      <c r="B57" s="192"/>
      <c r="C57" s="193"/>
      <c r="D57" s="193"/>
      <c r="E57" s="193"/>
      <c r="F57" s="194"/>
      <c r="G57" s="109"/>
      <c r="H57" s="13"/>
      <c r="I57" s="13"/>
      <c r="J57" s="13"/>
      <c r="K57" s="13"/>
      <c r="L57" s="13"/>
      <c r="M57" s="13"/>
      <c r="N57" s="79"/>
      <c r="O57" s="79"/>
      <c r="P57" s="13"/>
      <c r="Q57" s="13"/>
    </row>
    <row r="58" spans="1:17" ht="13.5" thickBot="1">
      <c r="A58" s="80" t="s">
        <v>33</v>
      </c>
      <c r="B58" s="186"/>
      <c r="C58" s="187"/>
      <c r="D58" s="187"/>
      <c r="E58" s="187"/>
      <c r="F58" s="188"/>
      <c r="G58" s="110"/>
      <c r="H58" s="13"/>
      <c r="I58" s="13"/>
      <c r="J58" s="13"/>
      <c r="K58" s="13"/>
      <c r="L58" s="13"/>
      <c r="M58" s="13"/>
      <c r="N58" s="13"/>
      <c r="O58" s="13"/>
      <c r="P58" s="13"/>
      <c r="Q58" s="13"/>
    </row>
    <row r="59" spans="1:17" ht="13.5" thickBot="1">
      <c r="A59" s="13"/>
      <c r="B59" s="13"/>
      <c r="C59" s="13"/>
      <c r="D59" s="13"/>
      <c r="E59" s="13"/>
      <c r="F59" s="13"/>
      <c r="G59" s="47">
        <f>SUM(G49:G58)</f>
        <v>0</v>
      </c>
      <c r="H59" s="13"/>
      <c r="I59" s="13"/>
      <c r="J59" s="13"/>
      <c r="K59" s="13"/>
      <c r="L59" s="13"/>
      <c r="M59" s="13"/>
      <c r="N59" s="13"/>
      <c r="O59" s="13"/>
      <c r="P59" s="13"/>
      <c r="Q59" s="13"/>
    </row>
    <row r="60" spans="1:17" ht="13.5">
      <c r="A60" s="13"/>
      <c r="B60" s="13"/>
      <c r="C60" s="13"/>
      <c r="D60" s="13"/>
      <c r="E60" s="13"/>
      <c r="F60" s="13"/>
      <c r="G60" s="13"/>
      <c r="H60" s="13"/>
      <c r="I60" s="13"/>
      <c r="J60" s="13"/>
      <c r="K60" s="13"/>
      <c r="L60" s="13"/>
      <c r="M60" s="13"/>
      <c r="N60" s="13"/>
      <c r="O60" s="13"/>
      <c r="P60" s="13"/>
      <c r="Q60" s="13"/>
    </row>
    <row r="61" spans="1:17" ht="13.5" thickBot="1">
      <c r="A61" s="13" t="s">
        <v>34</v>
      </c>
      <c r="B61" s="13"/>
      <c r="C61" s="13"/>
      <c r="D61" s="13"/>
      <c r="E61" s="13"/>
      <c r="F61" s="13"/>
      <c r="G61" s="13"/>
      <c r="H61" s="13"/>
      <c r="I61" s="13"/>
      <c r="J61" s="13"/>
      <c r="K61" s="13"/>
      <c r="L61" s="13"/>
      <c r="M61" s="13"/>
      <c r="N61" s="13"/>
      <c r="O61" s="13"/>
      <c r="P61" s="13"/>
      <c r="Q61" s="13"/>
    </row>
    <row r="62" spans="1:17" ht="13.5">
      <c r="A62" s="80" t="s">
        <v>24</v>
      </c>
      <c r="B62" s="189"/>
      <c r="C62" s="190"/>
      <c r="D62" s="190"/>
      <c r="E62" s="190"/>
      <c r="F62" s="191"/>
      <c r="G62" s="108"/>
      <c r="H62" s="13"/>
      <c r="I62" s="13"/>
      <c r="J62" s="13"/>
      <c r="K62" s="13"/>
      <c r="L62" s="13"/>
      <c r="M62" s="13"/>
      <c r="N62" s="13"/>
      <c r="O62" s="13"/>
      <c r="P62" s="13"/>
      <c r="Q62" s="13"/>
    </row>
    <row r="63" spans="1:17" ht="13.5">
      <c r="A63" s="80" t="s">
        <v>25</v>
      </c>
      <c r="B63" s="192"/>
      <c r="C63" s="193"/>
      <c r="D63" s="193"/>
      <c r="E63" s="193"/>
      <c r="F63" s="194"/>
      <c r="G63" s="109"/>
      <c r="H63" s="13"/>
      <c r="I63" s="13"/>
      <c r="J63" s="13"/>
      <c r="K63" s="13"/>
      <c r="L63" s="13"/>
      <c r="M63" s="13"/>
      <c r="N63" s="13"/>
      <c r="O63" s="13"/>
      <c r="P63" s="13"/>
      <c r="Q63" s="13"/>
    </row>
    <row r="64" spans="1:17" ht="13.5">
      <c r="A64" s="80" t="s">
        <v>26</v>
      </c>
      <c r="B64" s="192"/>
      <c r="C64" s="193"/>
      <c r="D64" s="193"/>
      <c r="E64" s="193"/>
      <c r="F64" s="194"/>
      <c r="G64" s="109"/>
      <c r="H64" s="13"/>
      <c r="I64" s="13"/>
      <c r="J64" s="13"/>
      <c r="K64" s="13"/>
      <c r="L64" s="13"/>
      <c r="M64" s="13"/>
      <c r="N64" s="13"/>
      <c r="O64" s="13"/>
      <c r="P64" s="13"/>
      <c r="Q64" s="13"/>
    </row>
    <row r="65" spans="1:17" ht="13.5">
      <c r="A65" s="80" t="s">
        <v>27</v>
      </c>
      <c r="B65" s="192"/>
      <c r="C65" s="193"/>
      <c r="D65" s="193"/>
      <c r="E65" s="193"/>
      <c r="F65" s="194"/>
      <c r="G65" s="109"/>
      <c r="H65" s="13"/>
      <c r="I65" s="13"/>
      <c r="J65" s="13"/>
      <c r="K65" s="13"/>
      <c r="L65" s="13"/>
      <c r="M65" s="13"/>
      <c r="N65" s="13"/>
      <c r="O65" s="13"/>
      <c r="P65" s="13"/>
      <c r="Q65" s="13"/>
    </row>
    <row r="66" spans="1:17" ht="13.5">
      <c r="A66" s="80" t="s">
        <v>28</v>
      </c>
      <c r="B66" s="192"/>
      <c r="C66" s="193"/>
      <c r="D66" s="193"/>
      <c r="E66" s="193"/>
      <c r="F66" s="194"/>
      <c r="G66" s="109"/>
      <c r="H66" s="13"/>
      <c r="I66" s="13"/>
      <c r="J66" s="13"/>
      <c r="K66" s="13"/>
      <c r="L66" s="13"/>
      <c r="M66" s="13"/>
      <c r="N66" s="13"/>
      <c r="O66" s="13"/>
      <c r="P66" s="13"/>
      <c r="Q66" s="13"/>
    </row>
    <row r="67" spans="1:17" ht="13.5">
      <c r="A67" s="80" t="s">
        <v>29</v>
      </c>
      <c r="B67" s="192"/>
      <c r="C67" s="193"/>
      <c r="D67" s="193"/>
      <c r="E67" s="193"/>
      <c r="F67" s="194"/>
      <c r="G67" s="109"/>
      <c r="H67" s="13"/>
      <c r="I67" s="13"/>
      <c r="J67" s="13"/>
      <c r="K67" s="13"/>
      <c r="L67" s="13"/>
      <c r="M67" s="13"/>
      <c r="N67" s="13"/>
      <c r="O67" s="13"/>
      <c r="P67" s="13"/>
      <c r="Q67" s="13"/>
    </row>
    <row r="68" spans="1:17" ht="13.5">
      <c r="A68" s="80" t="s">
        <v>30</v>
      </c>
      <c r="B68" s="192"/>
      <c r="C68" s="193"/>
      <c r="D68" s="193"/>
      <c r="E68" s="193"/>
      <c r="F68" s="194"/>
      <c r="G68" s="109"/>
      <c r="H68" s="13"/>
      <c r="I68" s="13"/>
      <c r="J68" s="13"/>
      <c r="K68" s="13"/>
      <c r="L68" s="13"/>
      <c r="M68" s="13"/>
      <c r="N68" s="13"/>
      <c r="O68" s="13"/>
      <c r="P68" s="13"/>
      <c r="Q68" s="13"/>
    </row>
    <row r="69" spans="1:17" ht="13.5">
      <c r="A69" s="80" t="s">
        <v>31</v>
      </c>
      <c r="B69" s="192"/>
      <c r="C69" s="193"/>
      <c r="D69" s="193"/>
      <c r="E69" s="193"/>
      <c r="F69" s="194"/>
      <c r="G69" s="109"/>
      <c r="H69" s="13"/>
      <c r="I69" s="13"/>
      <c r="J69" s="13"/>
      <c r="K69" s="13"/>
      <c r="L69" s="13"/>
      <c r="M69" s="13"/>
      <c r="N69" s="13"/>
      <c r="O69" s="13"/>
      <c r="P69" s="13"/>
      <c r="Q69" s="13"/>
    </row>
    <row r="70" spans="1:17" ht="13.5">
      <c r="A70" s="80" t="s">
        <v>32</v>
      </c>
      <c r="B70" s="192"/>
      <c r="C70" s="193"/>
      <c r="D70" s="193"/>
      <c r="E70" s="193"/>
      <c r="F70" s="194"/>
      <c r="G70" s="109"/>
      <c r="H70" s="13"/>
      <c r="I70" s="13"/>
      <c r="J70" s="13"/>
      <c r="K70" s="13"/>
      <c r="L70" s="13"/>
      <c r="M70" s="13"/>
      <c r="N70" s="13"/>
      <c r="O70" s="13"/>
      <c r="P70" s="13"/>
      <c r="Q70" s="13"/>
    </row>
    <row r="71" spans="1:17" ht="13.5" thickBot="1">
      <c r="A71" s="80" t="s">
        <v>33</v>
      </c>
      <c r="B71" s="186"/>
      <c r="C71" s="187"/>
      <c r="D71" s="187"/>
      <c r="E71" s="187"/>
      <c r="F71" s="188"/>
      <c r="G71" s="110"/>
      <c r="H71" s="13"/>
      <c r="I71" s="13"/>
      <c r="J71" s="13"/>
      <c r="K71" s="13"/>
      <c r="L71" s="13"/>
      <c r="M71" s="13"/>
      <c r="N71" s="13"/>
      <c r="O71" s="13"/>
      <c r="P71" s="13"/>
      <c r="Q71" s="13"/>
    </row>
    <row r="72" spans="1:17" ht="13.5" thickBot="1">
      <c r="A72" s="13"/>
      <c r="B72" s="13"/>
      <c r="C72" s="13"/>
      <c r="D72" s="13"/>
      <c r="E72" s="13"/>
      <c r="F72" s="13"/>
      <c r="G72" s="47">
        <f>SUM(G62:G71)</f>
        <v>0</v>
      </c>
      <c r="H72" s="13"/>
      <c r="I72" s="13"/>
      <c r="J72" s="13"/>
      <c r="K72" s="13"/>
      <c r="L72" s="13"/>
      <c r="M72" s="13"/>
      <c r="N72" s="13"/>
      <c r="O72" s="13"/>
      <c r="P72" s="13"/>
      <c r="Q72" s="13"/>
    </row>
    <row r="73" spans="1:17" ht="13.5">
      <c r="A73" s="13"/>
      <c r="B73" s="13"/>
      <c r="C73" s="13"/>
      <c r="D73" s="13"/>
      <c r="E73" s="13"/>
      <c r="F73" s="13"/>
      <c r="G73" s="13"/>
      <c r="H73" s="13"/>
      <c r="I73" s="13"/>
      <c r="J73" s="13"/>
      <c r="K73" s="13"/>
      <c r="L73" s="13"/>
      <c r="M73" s="13"/>
      <c r="N73" s="13"/>
      <c r="O73" s="13"/>
      <c r="P73" s="13"/>
      <c r="Q73" s="13"/>
    </row>
    <row r="74" spans="1:17" ht="13.5">
      <c r="A74" s="13" t="s">
        <v>4</v>
      </c>
      <c r="B74" s="13"/>
      <c r="C74" s="13"/>
      <c r="D74" s="13"/>
      <c r="E74" s="13"/>
      <c r="F74" s="13"/>
      <c r="G74" s="13"/>
      <c r="H74" s="13"/>
      <c r="I74" s="202"/>
      <c r="J74" s="202"/>
      <c r="K74" s="202"/>
      <c r="L74" s="13"/>
      <c r="M74" s="57"/>
      <c r="N74" s="83"/>
      <c r="O74" s="83"/>
      <c r="P74" s="83"/>
      <c r="Q74" s="13"/>
    </row>
    <row r="75" spans="1:17" ht="13.5">
      <c r="A75" s="13"/>
      <c r="B75" s="13"/>
      <c r="C75" s="13"/>
      <c r="D75" s="13"/>
      <c r="E75" s="13"/>
      <c r="F75" s="13"/>
      <c r="G75" s="13"/>
      <c r="H75" s="13"/>
      <c r="I75" s="195" t="s">
        <v>5</v>
      </c>
      <c r="J75" s="195"/>
      <c r="K75" s="195"/>
      <c r="L75" s="13"/>
      <c r="M75" s="64"/>
      <c r="N75" s="195" t="s">
        <v>37</v>
      </c>
      <c r="O75" s="195"/>
      <c r="P75" s="195"/>
      <c r="Q75" s="13"/>
    </row>
  </sheetData>
  <sheetProtection password="C1BC" sheet="1"/>
  <protectedRanges>
    <protectedRange sqref="C8:O9 C11 L15:L20 L23 L32:L33 N32:N33 G36 L36:L37 N36 B40:L40 B49:G58 P50:P51 B62:G71 I74 G26:G29 L26:L29 N26:N29 B44:L44" name="Gelbe Felder"/>
  </protectedRanges>
  <mergeCells count="84">
    <mergeCell ref="B27:F27"/>
    <mergeCell ref="B44:K44"/>
    <mergeCell ref="C42:F42"/>
    <mergeCell ref="I42:J42"/>
    <mergeCell ref="K42:L42"/>
    <mergeCell ref="M42:N42"/>
    <mergeCell ref="A36:A38"/>
    <mergeCell ref="C36:F36"/>
    <mergeCell ref="I36:J36"/>
    <mergeCell ref="C38:F38"/>
    <mergeCell ref="G38:H38"/>
    <mergeCell ref="I38:J38"/>
    <mergeCell ref="C20:F20"/>
    <mergeCell ref="G11:L11"/>
    <mergeCell ref="M11:O11"/>
    <mergeCell ref="C8:O8"/>
    <mergeCell ref="C9:O9"/>
    <mergeCell ref="C11:E11"/>
    <mergeCell ref="I13:L13"/>
    <mergeCell ref="G20:H20"/>
    <mergeCell ref="I20:J20"/>
    <mergeCell ref="N20:O20"/>
    <mergeCell ref="I15:J15"/>
    <mergeCell ref="N15:O15"/>
    <mergeCell ref="C19:F19"/>
    <mergeCell ref="G19:H19"/>
    <mergeCell ref="I19:J19"/>
    <mergeCell ref="N19:O19"/>
    <mergeCell ref="N24:O24"/>
    <mergeCell ref="A26:A30"/>
    <mergeCell ref="C26:F26"/>
    <mergeCell ref="I26:J26"/>
    <mergeCell ref="C28:F28"/>
    <mergeCell ref="A15:A24"/>
    <mergeCell ref="C15:F15"/>
    <mergeCell ref="G15:H15"/>
    <mergeCell ref="I28:J28"/>
    <mergeCell ref="C30:F30"/>
    <mergeCell ref="B40:K40"/>
    <mergeCell ref="G30:H30"/>
    <mergeCell ref="I30:J30"/>
    <mergeCell ref="A32:A34"/>
    <mergeCell ref="C32:F32"/>
    <mergeCell ref="G32:H32"/>
    <mergeCell ref="I32:J32"/>
    <mergeCell ref="C34:F34"/>
    <mergeCell ref="G34:H34"/>
    <mergeCell ref="I34:J34"/>
    <mergeCell ref="B57:F57"/>
    <mergeCell ref="C46:F46"/>
    <mergeCell ref="I46:J46"/>
    <mergeCell ref="K46:L46"/>
    <mergeCell ref="M46:N46"/>
    <mergeCell ref="B49:F49"/>
    <mergeCell ref="B68:F68"/>
    <mergeCell ref="B69:F69"/>
    <mergeCell ref="B70:F70"/>
    <mergeCell ref="B71:F71"/>
    <mergeCell ref="I74:K74"/>
    <mergeCell ref="B50:F50"/>
    <mergeCell ref="B64:F64"/>
    <mergeCell ref="B65:F65"/>
    <mergeCell ref="B51:F51"/>
    <mergeCell ref="B52:F52"/>
    <mergeCell ref="I75:K75"/>
    <mergeCell ref="I27:J27"/>
    <mergeCell ref="B1:N1"/>
    <mergeCell ref="B2:N2"/>
    <mergeCell ref="B3:N3"/>
    <mergeCell ref="B4:N4"/>
    <mergeCell ref="B6:N6"/>
    <mergeCell ref="N75:P75"/>
    <mergeCell ref="B66:F66"/>
    <mergeCell ref="B67:F67"/>
    <mergeCell ref="C24:F24"/>
    <mergeCell ref="G24:H24"/>
    <mergeCell ref="I24:J24"/>
    <mergeCell ref="B58:F58"/>
    <mergeCell ref="B62:F62"/>
    <mergeCell ref="B63:F63"/>
    <mergeCell ref="B53:F53"/>
    <mergeCell ref="B54:F54"/>
    <mergeCell ref="B55:F55"/>
    <mergeCell ref="B56:F56"/>
  </mergeCells>
  <printOptions horizontalCentered="1"/>
  <pageMargins left="0.3937007874015748" right="0.3937007874015748" top="0.3937007874015748" bottom="0.3937007874015748" header="0.5118110236220472" footer="0.2362204724409449"/>
  <pageSetup fitToWidth="0" fitToHeight="1" horizontalDpi="600" verticalDpi="600" orientation="portrait" paperSize="9" scale="58" r:id="rId4"/>
  <headerFooter alignWithMargins="0">
    <oddFooter>&amp;L&amp;9&amp;A&amp;RSeite &amp;P von &amp;N</oddFooter>
  </headerFooter>
  <rowBreaks count="1" manualBreakCount="1">
    <brk id="47" max="1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R75"/>
  <sheetViews>
    <sheetView showGridLines="0" zoomScaleSheetLayoutView="100" workbookViewId="0" topLeftCell="A1">
      <selection activeCell="A1" sqref="A1"/>
    </sheetView>
  </sheetViews>
  <sheetFormatPr defaultColWidth="12" defaultRowHeight="12.75"/>
  <cols>
    <col min="1" max="1" width="14.83203125" style="1" customWidth="1"/>
    <col min="2" max="2" width="30.83203125" style="1" customWidth="1"/>
    <col min="3" max="3" width="7.33203125" style="1" customWidth="1"/>
    <col min="4" max="4" width="6" style="1" bestFit="1" customWidth="1"/>
    <col min="5" max="6" width="6.83203125" style="1" customWidth="1"/>
    <col min="7" max="7" width="15.83203125" style="1" customWidth="1"/>
    <col min="8" max="8" width="1.83203125" style="1" customWidth="1"/>
    <col min="9" max="9" width="15.83203125" style="1" customWidth="1"/>
    <col min="10" max="10" width="2.33203125" style="1" bestFit="1" customWidth="1"/>
    <col min="11" max="11" width="1.83203125" style="1" customWidth="1"/>
    <col min="12" max="12" width="15.83203125" style="1" customWidth="1"/>
    <col min="13" max="13" width="1.83203125" style="1" customWidth="1"/>
    <col min="14" max="14" width="8.16015625" style="1" customWidth="1"/>
    <col min="15" max="15" width="1.83203125" style="1" customWidth="1"/>
    <col min="16" max="16" width="15.83203125" style="1" customWidth="1"/>
    <col min="17" max="16384" width="12" style="1" customWidth="1"/>
  </cols>
  <sheetData>
    <row r="1" spans="1:17" ht="28.5" customHeight="1">
      <c r="A1" s="13"/>
      <c r="B1" s="197" t="s">
        <v>16</v>
      </c>
      <c r="C1" s="197"/>
      <c r="D1" s="197"/>
      <c r="E1" s="197"/>
      <c r="F1" s="197"/>
      <c r="G1" s="197"/>
      <c r="H1" s="197"/>
      <c r="I1" s="197"/>
      <c r="J1" s="197"/>
      <c r="K1" s="197"/>
      <c r="L1" s="197"/>
      <c r="M1" s="197"/>
      <c r="N1" s="197"/>
      <c r="O1" s="14"/>
      <c r="P1" s="14"/>
      <c r="Q1" s="13"/>
    </row>
    <row r="2" spans="1:17" ht="19.5" customHeight="1">
      <c r="A2" s="13"/>
      <c r="B2" s="198" t="s">
        <v>38</v>
      </c>
      <c r="C2" s="198"/>
      <c r="D2" s="198"/>
      <c r="E2" s="198"/>
      <c r="F2" s="198"/>
      <c r="G2" s="198"/>
      <c r="H2" s="198"/>
      <c r="I2" s="198"/>
      <c r="J2" s="198"/>
      <c r="K2" s="198"/>
      <c r="L2" s="198"/>
      <c r="M2" s="198"/>
      <c r="N2" s="198"/>
      <c r="O2" s="15"/>
      <c r="P2" s="15"/>
      <c r="Q2" s="13"/>
    </row>
    <row r="3" spans="1:18" ht="15" customHeight="1">
      <c r="A3" s="13"/>
      <c r="B3" s="199" t="s">
        <v>42</v>
      </c>
      <c r="C3" s="199"/>
      <c r="D3" s="199"/>
      <c r="E3" s="199"/>
      <c r="F3" s="199"/>
      <c r="G3" s="199"/>
      <c r="H3" s="199"/>
      <c r="I3" s="199"/>
      <c r="J3" s="199"/>
      <c r="K3" s="199"/>
      <c r="L3" s="199"/>
      <c r="M3" s="199"/>
      <c r="N3" s="199"/>
      <c r="O3" s="16"/>
      <c r="P3" s="16"/>
      <c r="Q3" s="16"/>
      <c r="R3" s="2"/>
    </row>
    <row r="4" spans="2:17" ht="19.5" customHeight="1">
      <c r="B4" s="200" t="s">
        <v>49</v>
      </c>
      <c r="C4" s="200"/>
      <c r="D4" s="200"/>
      <c r="E4" s="200"/>
      <c r="F4" s="200"/>
      <c r="G4" s="200"/>
      <c r="H4" s="200"/>
      <c r="I4" s="200"/>
      <c r="J4" s="200"/>
      <c r="K4" s="200"/>
      <c r="L4" s="200"/>
      <c r="M4" s="200"/>
      <c r="N4" s="200"/>
      <c r="O4" s="151"/>
      <c r="P4" s="84" t="s">
        <v>142</v>
      </c>
      <c r="Q4" s="13"/>
    </row>
    <row r="5" spans="1:17" ht="9.75" customHeight="1">
      <c r="A5" s="17"/>
      <c r="B5" s="17"/>
      <c r="C5" s="17"/>
      <c r="D5" s="17"/>
      <c r="E5" s="17"/>
      <c r="F5" s="17"/>
      <c r="G5" s="17"/>
      <c r="H5" s="17"/>
      <c r="I5" s="17"/>
      <c r="J5" s="17"/>
      <c r="K5" s="17"/>
      <c r="L5" s="17"/>
      <c r="M5" s="17"/>
      <c r="N5" s="17"/>
      <c r="O5" s="17"/>
      <c r="P5" s="84"/>
      <c r="Q5" s="13"/>
    </row>
    <row r="6" spans="2:17" ht="19.5" customHeight="1">
      <c r="B6" s="201" t="s">
        <v>121</v>
      </c>
      <c r="C6" s="201"/>
      <c r="D6" s="201"/>
      <c r="E6" s="201"/>
      <c r="F6" s="201"/>
      <c r="G6" s="201"/>
      <c r="H6" s="201"/>
      <c r="I6" s="201"/>
      <c r="J6" s="201"/>
      <c r="K6" s="201"/>
      <c r="L6" s="201"/>
      <c r="M6" s="201"/>
      <c r="N6" s="201"/>
      <c r="O6" s="152"/>
      <c r="P6" s="152"/>
      <c r="Q6" s="151"/>
    </row>
    <row r="7" spans="1:17" ht="19.5" customHeight="1" thickBot="1">
      <c r="A7" s="17"/>
      <c r="B7" s="17"/>
      <c r="C7" s="17"/>
      <c r="D7" s="17"/>
      <c r="E7" s="17"/>
      <c r="F7" s="17"/>
      <c r="G7" s="17"/>
      <c r="H7" s="17"/>
      <c r="I7" s="17"/>
      <c r="J7" s="13"/>
      <c r="K7" s="13"/>
      <c r="L7" s="13"/>
      <c r="M7" s="13"/>
      <c r="N7" s="13"/>
      <c r="O7" s="13"/>
      <c r="P7" s="13"/>
      <c r="Q7" s="13"/>
    </row>
    <row r="8" spans="1:17" ht="27" customHeight="1">
      <c r="A8" s="13"/>
      <c r="B8" s="18" t="s">
        <v>1</v>
      </c>
      <c r="C8" s="263">
        <f>IF('Berechnung PK (100%)'!C8:O8=0,"",'Berechnung PK (100%)'!C8:O8)</f>
      </c>
      <c r="D8" s="264"/>
      <c r="E8" s="264"/>
      <c r="F8" s="264"/>
      <c r="G8" s="264"/>
      <c r="H8" s="264"/>
      <c r="I8" s="264"/>
      <c r="J8" s="264"/>
      <c r="K8" s="264"/>
      <c r="L8" s="264"/>
      <c r="M8" s="264"/>
      <c r="N8" s="264"/>
      <c r="O8" s="265"/>
      <c r="P8" s="13"/>
      <c r="Q8" s="13"/>
    </row>
    <row r="9" spans="1:17" ht="27" customHeight="1" thickBot="1">
      <c r="A9" s="13"/>
      <c r="B9" s="19" t="s">
        <v>39</v>
      </c>
      <c r="C9" s="266">
        <f>IF('Berechnung PK (100%)'!C9:O9=0,"",'Berechnung PK (100%)'!C9:O9)</f>
      </c>
      <c r="D9" s="267"/>
      <c r="E9" s="267"/>
      <c r="F9" s="267"/>
      <c r="G9" s="267"/>
      <c r="H9" s="267"/>
      <c r="I9" s="267"/>
      <c r="J9" s="267"/>
      <c r="K9" s="267"/>
      <c r="L9" s="267"/>
      <c r="M9" s="267"/>
      <c r="N9" s="267"/>
      <c r="O9" s="268"/>
      <c r="P9" s="13"/>
      <c r="Q9" s="13"/>
    </row>
    <row r="10" spans="1:17" ht="10.5" customHeight="1" thickBot="1">
      <c r="A10" s="13"/>
      <c r="B10" s="13"/>
      <c r="C10" s="13"/>
      <c r="D10" s="13"/>
      <c r="E10" s="13"/>
      <c r="F10" s="13"/>
      <c r="G10" s="13"/>
      <c r="H10" s="13"/>
      <c r="I10" s="13"/>
      <c r="J10" s="13"/>
      <c r="K10" s="13"/>
      <c r="L10" s="13"/>
      <c r="M10" s="13"/>
      <c r="N10" s="13"/>
      <c r="O10" s="13"/>
      <c r="P10" s="13"/>
      <c r="Q10" s="13"/>
    </row>
    <row r="11" spans="1:17" ht="20.25" customHeight="1" thickBot="1">
      <c r="A11" s="21"/>
      <c r="B11" s="20" t="s">
        <v>35</v>
      </c>
      <c r="C11" s="269">
        <f>IF('Berechnung PK (100%)'!C11:E11=0,"",'Berechnung PK (100%)'!C11:E11)</f>
      </c>
      <c r="D11" s="270"/>
      <c r="E11" s="271"/>
      <c r="F11" s="98"/>
      <c r="G11" s="220" t="str">
        <f>CONCATENATE("Höchstbeitragsgrundlage ",RIGHT(C11,4),":")</f>
        <v>Höchstbeitragsgrundlage :</v>
      </c>
      <c r="H11" s="221"/>
      <c r="I11" s="221"/>
      <c r="J11" s="221"/>
      <c r="K11" s="221"/>
      <c r="L11" s="222"/>
      <c r="M11" s="223" t="e">
        <f>IF(VLOOKUP(VALUE(RIGHT(C11,4)),Stammdaten!B3:C14,2)=0,"Stammdaten",VLOOKUP(VALUE(RIGHT(C11,4)),Stammdaten!B3:C14,2))</f>
        <v>#VALUE!</v>
      </c>
      <c r="N11" s="224"/>
      <c r="O11" s="225"/>
      <c r="P11" s="13"/>
      <c r="Q11" s="13"/>
    </row>
    <row r="12" spans="1:17" ht="10.5" customHeight="1">
      <c r="A12" s="21"/>
      <c r="B12" s="21"/>
      <c r="C12" s="22"/>
      <c r="D12" s="22"/>
      <c r="E12" s="22"/>
      <c r="F12" s="22"/>
      <c r="G12" s="22"/>
      <c r="H12" s="22"/>
      <c r="I12" s="22"/>
      <c r="J12" s="13"/>
      <c r="K12" s="13"/>
      <c r="L12" s="13"/>
      <c r="M12" s="13"/>
      <c r="N12" s="13"/>
      <c r="O12" s="13"/>
      <c r="P12" s="13"/>
      <c r="Q12" s="13"/>
    </row>
    <row r="13" spans="1:17" ht="18">
      <c r="A13" s="21"/>
      <c r="B13" s="21"/>
      <c r="C13" s="13"/>
      <c r="D13" s="13"/>
      <c r="E13" s="13"/>
      <c r="F13" s="13"/>
      <c r="G13" s="13"/>
      <c r="H13" s="13"/>
      <c r="I13" s="235" t="s">
        <v>18</v>
      </c>
      <c r="J13" s="235"/>
      <c r="K13" s="235"/>
      <c r="L13" s="235"/>
      <c r="M13" s="25"/>
      <c r="N13" s="13"/>
      <c r="O13" s="23"/>
      <c r="P13" s="24" t="s">
        <v>36</v>
      </c>
      <c r="Q13" s="13"/>
    </row>
    <row r="14" spans="1:17" ht="6" customHeight="1" thickBot="1">
      <c r="A14" s="13"/>
      <c r="B14" s="26"/>
      <c r="C14" s="27"/>
      <c r="D14" s="27"/>
      <c r="E14" s="27"/>
      <c r="F14" s="27"/>
      <c r="G14" s="27"/>
      <c r="H14" s="27"/>
      <c r="I14" s="13"/>
      <c r="J14" s="13"/>
      <c r="K14" s="13"/>
      <c r="L14" s="13"/>
      <c r="M14" s="13"/>
      <c r="N14" s="13"/>
      <c r="O14" s="13"/>
      <c r="P14" s="13"/>
      <c r="Q14" s="13"/>
    </row>
    <row r="15" spans="1:17" ht="22.5" customHeight="1">
      <c r="A15" s="208" t="s">
        <v>9</v>
      </c>
      <c r="B15" s="28" t="s">
        <v>3</v>
      </c>
      <c r="C15" s="211"/>
      <c r="D15" s="211"/>
      <c r="E15" s="211"/>
      <c r="F15" s="212"/>
      <c r="G15" s="211"/>
      <c r="H15" s="211"/>
      <c r="I15" s="211"/>
      <c r="J15" s="211"/>
      <c r="K15" s="29"/>
      <c r="L15" s="3">
        <f>'Berechnung PK (100%)'!L15</f>
        <v>0</v>
      </c>
      <c r="M15" s="69"/>
      <c r="N15" s="218"/>
      <c r="O15" s="218"/>
      <c r="P15" s="31">
        <f>L15</f>
        <v>0</v>
      </c>
      <c r="Q15" s="13"/>
    </row>
    <row r="16" spans="1:17" ht="22.5" customHeight="1">
      <c r="A16" s="209"/>
      <c r="B16" s="33" t="s">
        <v>19</v>
      </c>
      <c r="C16" s="34"/>
      <c r="D16" s="34"/>
      <c r="E16" s="34"/>
      <c r="F16" s="65"/>
      <c r="G16" s="34"/>
      <c r="H16" s="34"/>
      <c r="I16" s="34"/>
      <c r="J16" s="65"/>
      <c r="K16" s="34"/>
      <c r="L16" s="11">
        <f>'Berechnung PK (100%)'!L16</f>
        <v>0</v>
      </c>
      <c r="M16" s="69"/>
      <c r="N16" s="70"/>
      <c r="O16" s="70"/>
      <c r="P16" s="35">
        <v>0</v>
      </c>
      <c r="Q16" s="13"/>
    </row>
    <row r="17" spans="1:17" ht="22.5" customHeight="1">
      <c r="A17" s="209"/>
      <c r="B17" s="33" t="s">
        <v>8</v>
      </c>
      <c r="C17" s="34"/>
      <c r="D17" s="34"/>
      <c r="E17" s="34"/>
      <c r="F17" s="65"/>
      <c r="G17" s="34"/>
      <c r="H17" s="34"/>
      <c r="I17" s="34"/>
      <c r="J17" s="65"/>
      <c r="K17" s="34"/>
      <c r="L17" s="11">
        <f>'Berechnung PK (100%)'!L17</f>
        <v>0</v>
      </c>
      <c r="M17" s="69"/>
      <c r="N17" s="70"/>
      <c r="O17" s="70"/>
      <c r="P17" s="35">
        <f>L17</f>
        <v>0</v>
      </c>
      <c r="Q17" s="13"/>
    </row>
    <row r="18" spans="1:17" ht="22.5" customHeight="1">
      <c r="A18" s="209"/>
      <c r="B18" s="33" t="s">
        <v>17</v>
      </c>
      <c r="C18" s="34"/>
      <c r="D18" s="34"/>
      <c r="E18" s="34"/>
      <c r="F18" s="65"/>
      <c r="G18" s="34"/>
      <c r="H18" s="34"/>
      <c r="I18" s="34"/>
      <c r="J18" s="65"/>
      <c r="K18" s="34"/>
      <c r="L18" s="11">
        <f>'Berechnung PK (100%)'!L18</f>
        <v>0</v>
      </c>
      <c r="M18" s="69"/>
      <c r="N18" s="70"/>
      <c r="O18" s="70"/>
      <c r="P18" s="35">
        <f>L18</f>
        <v>0</v>
      </c>
      <c r="Q18" s="13"/>
    </row>
    <row r="19" spans="1:17" ht="22.5" customHeight="1">
      <c r="A19" s="209"/>
      <c r="B19" s="36" t="s">
        <v>7</v>
      </c>
      <c r="C19" s="196"/>
      <c r="D19" s="196"/>
      <c r="E19" s="196"/>
      <c r="F19" s="196"/>
      <c r="G19" s="196"/>
      <c r="H19" s="196"/>
      <c r="I19" s="196"/>
      <c r="J19" s="196"/>
      <c r="K19" s="37"/>
      <c r="L19" s="9">
        <f>'Berechnung PK (100%)'!L19</f>
        <v>0</v>
      </c>
      <c r="M19" s="70"/>
      <c r="N19" s="218"/>
      <c r="O19" s="218"/>
      <c r="P19" s="6">
        <f>IF($L$22=0,L19,MIN(L19,ROUND((($L$15+$L$17+$L$18+$L$21)/12),2)))</f>
        <v>0</v>
      </c>
      <c r="Q19" s="13"/>
    </row>
    <row r="20" spans="1:17" ht="22.5" customHeight="1">
      <c r="A20" s="209"/>
      <c r="B20" s="39" t="s">
        <v>111</v>
      </c>
      <c r="C20" s="219"/>
      <c r="D20" s="219"/>
      <c r="E20" s="219"/>
      <c r="F20" s="219"/>
      <c r="G20" s="219"/>
      <c r="H20" s="219"/>
      <c r="I20" s="196"/>
      <c r="J20" s="196"/>
      <c r="K20" s="40"/>
      <c r="L20" s="12">
        <f>'Berechnung PK (100%)'!L20</f>
        <v>0</v>
      </c>
      <c r="M20" s="70"/>
      <c r="N20" s="218"/>
      <c r="O20" s="218"/>
      <c r="P20" s="6">
        <f>IF($L$22=0,L20,MIN(L20,ROUND((($L$15+$L$17+$L$18+$L$21)/12),2)))</f>
        <v>0</v>
      </c>
      <c r="Q20" s="13"/>
    </row>
    <row r="21" spans="1:17" ht="22.5" customHeight="1">
      <c r="A21" s="209"/>
      <c r="B21" s="39" t="s">
        <v>45</v>
      </c>
      <c r="C21" s="40"/>
      <c r="D21" s="40"/>
      <c r="E21" s="40"/>
      <c r="F21" s="40"/>
      <c r="G21" s="40"/>
      <c r="H21" s="40"/>
      <c r="I21" s="40"/>
      <c r="J21" s="40"/>
      <c r="K21" s="40"/>
      <c r="L21" s="66">
        <f>G59</f>
        <v>0</v>
      </c>
      <c r="M21" s="70"/>
      <c r="N21" s="70"/>
      <c r="O21" s="70"/>
      <c r="P21" s="41">
        <f>L21</f>
        <v>0</v>
      </c>
      <c r="Q21" s="13"/>
    </row>
    <row r="22" spans="1:17" ht="22.5" customHeight="1">
      <c r="A22" s="209"/>
      <c r="B22" s="97" t="s">
        <v>60</v>
      </c>
      <c r="C22" s="37"/>
      <c r="D22" s="37"/>
      <c r="E22" s="37"/>
      <c r="F22" s="37"/>
      <c r="G22" s="37"/>
      <c r="H22" s="37"/>
      <c r="I22" s="37"/>
      <c r="J22" s="37"/>
      <c r="K22" s="37"/>
      <c r="L22" s="67">
        <f>G72</f>
        <v>0</v>
      </c>
      <c r="M22" s="70"/>
      <c r="N22" s="70"/>
      <c r="O22" s="70"/>
      <c r="P22" s="38">
        <v>0</v>
      </c>
      <c r="Q22" s="13"/>
    </row>
    <row r="23" spans="1:17" ht="22.5" customHeight="1" thickBot="1">
      <c r="A23" s="209"/>
      <c r="B23" s="96" t="s">
        <v>59</v>
      </c>
      <c r="C23" s="94"/>
      <c r="D23" s="94"/>
      <c r="E23" s="94"/>
      <c r="F23" s="94"/>
      <c r="G23" s="94"/>
      <c r="H23" s="94"/>
      <c r="I23" s="94"/>
      <c r="J23" s="94"/>
      <c r="K23" s="94"/>
      <c r="L23" s="8">
        <f>'Berechnung PK (100%)'!L23</f>
        <v>0</v>
      </c>
      <c r="M23" s="70"/>
      <c r="N23" s="70"/>
      <c r="O23" s="70"/>
      <c r="P23" s="55">
        <v>0</v>
      </c>
      <c r="Q23" s="13"/>
    </row>
    <row r="24" spans="1:17" ht="22.5" customHeight="1" thickBot="1">
      <c r="A24" s="217"/>
      <c r="B24" s="42" t="s">
        <v>44</v>
      </c>
      <c r="C24" s="185"/>
      <c r="D24" s="185"/>
      <c r="E24" s="185"/>
      <c r="F24" s="185"/>
      <c r="G24" s="185"/>
      <c r="H24" s="185"/>
      <c r="I24" s="185"/>
      <c r="J24" s="185"/>
      <c r="K24" s="43"/>
      <c r="L24" s="68">
        <f>L15+SUM(L17:L23)</f>
        <v>0</v>
      </c>
      <c r="M24" s="63"/>
      <c r="N24" s="213"/>
      <c r="O24" s="213"/>
      <c r="P24" s="46">
        <f>SUM(P15:P23)</f>
        <v>0</v>
      </c>
      <c r="Q24" s="13"/>
    </row>
    <row r="25" spans="1:17" ht="9.75" customHeight="1" thickBot="1">
      <c r="A25" s="71"/>
      <c r="B25" s="58"/>
      <c r="C25" s="72"/>
      <c r="D25" s="72"/>
      <c r="E25" s="72"/>
      <c r="F25" s="72"/>
      <c r="G25" s="72"/>
      <c r="H25" s="72"/>
      <c r="I25" s="72"/>
      <c r="J25" s="72"/>
      <c r="K25" s="72"/>
      <c r="L25" s="72"/>
      <c r="M25" s="73"/>
      <c r="N25" s="72"/>
      <c r="O25" s="72"/>
      <c r="P25" s="13"/>
      <c r="Q25" s="13"/>
    </row>
    <row r="26" spans="1:17" ht="22.5" customHeight="1">
      <c r="A26" s="208" t="s">
        <v>6</v>
      </c>
      <c r="B26" s="48" t="s">
        <v>21</v>
      </c>
      <c r="C26" s="215"/>
      <c r="D26" s="215"/>
      <c r="E26" s="215"/>
      <c r="F26" s="215"/>
      <c r="G26" s="176">
        <f>'Berechnung PK (100%)'!G26</f>
        <v>0</v>
      </c>
      <c r="H26" s="169">
        <f>Q15+Q17+Q18+Q21</f>
        <v>0</v>
      </c>
      <c r="I26" s="216"/>
      <c r="J26" s="216"/>
      <c r="K26" s="74"/>
      <c r="L26" s="7">
        <f>'Berechnung PK (100%)'!L26</f>
        <v>0</v>
      </c>
      <c r="M26" s="49"/>
      <c r="N26" s="93" t="e">
        <f>'Berechnung PK (100%)'!N26</f>
        <v>#VALUE!</v>
      </c>
      <c r="O26" s="54"/>
      <c r="P26" s="50" t="e">
        <f>MIN(ROUND(N26*(P15+P17+P18+P21),2),VALUE(L26))</f>
        <v>#VALUE!</v>
      </c>
      <c r="Q26" s="13"/>
    </row>
    <row r="27" spans="1:17" ht="27" customHeight="1">
      <c r="A27" s="209"/>
      <c r="B27" s="277" t="s">
        <v>151</v>
      </c>
      <c r="C27" s="278"/>
      <c r="D27" s="278"/>
      <c r="E27" s="278"/>
      <c r="F27" s="278"/>
      <c r="G27" s="175">
        <f>'Berechnung PK (100%)'!G27</f>
        <v>0</v>
      </c>
      <c r="H27" s="170">
        <v>0</v>
      </c>
      <c r="I27" s="196"/>
      <c r="J27" s="196"/>
      <c r="K27" s="37"/>
      <c r="L27" s="9">
        <f>'Berechnung PK (100%)'!L27</f>
        <v>0</v>
      </c>
      <c r="M27" s="75"/>
      <c r="N27" s="93" t="e">
        <f>'Berechnung PK (100%)'!N27</f>
        <v>#VALUE!</v>
      </c>
      <c r="O27" s="63"/>
      <c r="P27" s="38" t="e">
        <f>MIN(ROUND(N27*G27,2),VALUE(L27))</f>
        <v>#VALUE!</v>
      </c>
      <c r="Q27" s="13"/>
    </row>
    <row r="28" spans="1:17" ht="22.5" customHeight="1">
      <c r="A28" s="209"/>
      <c r="B28" s="51" t="s">
        <v>22</v>
      </c>
      <c r="C28" s="196"/>
      <c r="D28" s="196"/>
      <c r="E28" s="196"/>
      <c r="F28" s="196"/>
      <c r="G28" s="175">
        <f>'Berechnung PK (100%)'!G28</f>
        <v>0</v>
      </c>
      <c r="H28" s="170">
        <f>Q19+Q20</f>
        <v>0</v>
      </c>
      <c r="I28" s="196"/>
      <c r="J28" s="196"/>
      <c r="K28" s="37"/>
      <c r="L28" s="9">
        <f>'Berechnung PK (100%)'!L28</f>
        <v>0</v>
      </c>
      <c r="M28" s="49"/>
      <c r="N28" s="93" t="e">
        <f>'Berechnung PK (100%)'!N28</f>
        <v>#VALUE!</v>
      </c>
      <c r="O28" s="45"/>
      <c r="P28" s="38" t="e">
        <f>MIN(ROUND((2*$M$11*N28),2),ROUND(N28*(P19+P20),2),VALUE(L28))</f>
        <v>#VALUE!</v>
      </c>
      <c r="Q28" s="13"/>
    </row>
    <row r="29" spans="1:17" ht="22.5" customHeight="1" thickBot="1">
      <c r="A29" s="209"/>
      <c r="B29" s="52" t="s">
        <v>10</v>
      </c>
      <c r="C29" s="37"/>
      <c r="D29" s="37"/>
      <c r="E29" s="37"/>
      <c r="F29" s="37"/>
      <c r="G29" s="175">
        <f>'Berechnung PK (100%)'!G29</f>
        <v>0</v>
      </c>
      <c r="H29" s="170">
        <f>$P$24-$P$23</f>
        <v>0</v>
      </c>
      <c r="I29" s="37"/>
      <c r="J29" s="37"/>
      <c r="K29" s="37"/>
      <c r="L29" s="8">
        <f>'Berechnung PK (100%)'!L29</f>
        <v>0</v>
      </c>
      <c r="M29" s="53"/>
      <c r="N29" s="93" t="e">
        <f>'Berechnung PK (100%)'!N29</f>
        <v>#VALUE!</v>
      </c>
      <c r="O29" s="54"/>
      <c r="P29" s="38" t="e">
        <f>MIN(ROUND(N29*($P$24-$P$23),2),VALUE(L29))</f>
        <v>#VALUE!</v>
      </c>
      <c r="Q29" s="13"/>
    </row>
    <row r="30" spans="1:17" ht="22.5" customHeight="1" thickBot="1">
      <c r="A30" s="214"/>
      <c r="B30" s="42" t="s">
        <v>12</v>
      </c>
      <c r="C30" s="185"/>
      <c r="D30" s="185"/>
      <c r="E30" s="185"/>
      <c r="F30" s="185"/>
      <c r="G30" s="185"/>
      <c r="H30" s="185"/>
      <c r="I30" s="185"/>
      <c r="J30" s="185"/>
      <c r="K30" s="43"/>
      <c r="L30" s="44"/>
      <c r="M30" s="45"/>
      <c r="N30" s="45"/>
      <c r="O30" s="45"/>
      <c r="P30" s="46" t="e">
        <f>SUM(P26:P29)</f>
        <v>#VALUE!</v>
      </c>
      <c r="Q30" s="13"/>
    </row>
    <row r="31" spans="1:17" ht="9.75" customHeight="1" thickBot="1">
      <c r="A31" s="56"/>
      <c r="B31" s="57"/>
      <c r="C31" s="57"/>
      <c r="D31" s="57"/>
      <c r="E31" s="57"/>
      <c r="F31" s="57"/>
      <c r="G31" s="57"/>
      <c r="H31" s="57"/>
      <c r="I31" s="57"/>
      <c r="J31" s="57"/>
      <c r="K31" s="57"/>
      <c r="L31" s="57"/>
      <c r="M31" s="79"/>
      <c r="N31" s="58"/>
      <c r="O31" s="57"/>
      <c r="P31" s="13"/>
      <c r="Q31" s="13"/>
    </row>
    <row r="32" spans="1:17" ht="22.5" customHeight="1">
      <c r="A32" s="208" t="s">
        <v>2</v>
      </c>
      <c r="B32" s="28" t="s">
        <v>15</v>
      </c>
      <c r="C32" s="211"/>
      <c r="D32" s="211"/>
      <c r="E32" s="211"/>
      <c r="F32" s="212"/>
      <c r="G32" s="211"/>
      <c r="H32" s="211"/>
      <c r="I32" s="211"/>
      <c r="J32" s="211"/>
      <c r="K32" s="29"/>
      <c r="L32" s="3">
        <f>'Berechnung PK (100%)'!L32</f>
        <v>0</v>
      </c>
      <c r="M32" s="30"/>
      <c r="N32" s="93" t="e">
        <f>'Berechnung PK (100%)'!N32</f>
        <v>#VALUE!</v>
      </c>
      <c r="O32" s="54"/>
      <c r="P32" s="31" t="e">
        <f>MIN(ROUND(N32*($P$24-$P$23),2),VALUE(L32))</f>
        <v>#VALUE!</v>
      </c>
      <c r="Q32" s="13"/>
    </row>
    <row r="33" spans="1:17" ht="22.5" customHeight="1" thickBot="1">
      <c r="A33" s="209"/>
      <c r="B33" s="36" t="s">
        <v>14</v>
      </c>
      <c r="C33" s="37"/>
      <c r="D33" s="37"/>
      <c r="E33" s="37"/>
      <c r="F33" s="37"/>
      <c r="G33" s="37"/>
      <c r="H33" s="37"/>
      <c r="I33" s="37"/>
      <c r="J33" s="37"/>
      <c r="K33" s="37"/>
      <c r="L33" s="4">
        <f>'Berechnung PK (100%)'!L33</f>
        <v>0</v>
      </c>
      <c r="M33" s="30"/>
      <c r="N33" s="93" t="e">
        <f>'Berechnung PK (100%)'!N33</f>
        <v>#VALUE!</v>
      </c>
      <c r="O33" s="54"/>
      <c r="P33" s="38" t="e">
        <f>MIN(ROUND(N33*($P$24-$P$23),2),VALUE(L33))</f>
        <v>#VALUE!</v>
      </c>
      <c r="Q33" s="13"/>
    </row>
    <row r="34" spans="1:17" ht="22.5" customHeight="1" thickBot="1">
      <c r="A34" s="210"/>
      <c r="B34" s="42" t="s">
        <v>13</v>
      </c>
      <c r="C34" s="185"/>
      <c r="D34" s="185"/>
      <c r="E34" s="185"/>
      <c r="F34" s="185"/>
      <c r="G34" s="185"/>
      <c r="H34" s="185"/>
      <c r="I34" s="185"/>
      <c r="J34" s="185"/>
      <c r="K34" s="43"/>
      <c r="L34" s="44"/>
      <c r="M34" s="45"/>
      <c r="N34" s="45"/>
      <c r="O34" s="45"/>
      <c r="P34" s="46" t="e">
        <f>SUM(P32:P33)</f>
        <v>#VALUE!</v>
      </c>
      <c r="Q34" s="13"/>
    </row>
    <row r="35" spans="1:17" ht="9.75" customHeight="1" thickBot="1">
      <c r="A35" s="56"/>
      <c r="B35" s="57"/>
      <c r="C35" s="57"/>
      <c r="D35" s="57"/>
      <c r="E35" s="57"/>
      <c r="F35" s="57"/>
      <c r="G35" s="57"/>
      <c r="H35" s="57"/>
      <c r="I35" s="57"/>
      <c r="J35" s="57"/>
      <c r="K35" s="57"/>
      <c r="L35" s="57"/>
      <c r="M35" s="79"/>
      <c r="N35" s="58"/>
      <c r="O35" s="57"/>
      <c r="P35" s="13"/>
      <c r="Q35" s="13"/>
    </row>
    <row r="36" spans="1:17" ht="22.5" customHeight="1">
      <c r="A36" s="208" t="s">
        <v>46</v>
      </c>
      <c r="B36" s="28" t="s">
        <v>0</v>
      </c>
      <c r="C36" s="211"/>
      <c r="D36" s="211"/>
      <c r="E36" s="211"/>
      <c r="F36" s="212"/>
      <c r="G36" s="176">
        <f>'Berechnung PK (100%)'!G36</f>
        <v>0</v>
      </c>
      <c r="H36" s="169">
        <f>Q25+Q27+Q28+Q31</f>
        <v>0</v>
      </c>
      <c r="I36" s="211"/>
      <c r="J36" s="211"/>
      <c r="K36" s="29"/>
      <c r="L36" s="3">
        <f>'Berechnung PK (100%)'!L36</f>
        <v>0</v>
      </c>
      <c r="M36" s="30"/>
      <c r="N36" s="93" t="e">
        <f>'Berechnung PK (100%)'!N36</f>
        <v>#VALUE!</v>
      </c>
      <c r="O36" s="54"/>
      <c r="P36" s="31" t="e">
        <f>MIN(ROUND(N36*($P$24-$P$23),2),VALUE(L36))</f>
        <v>#VALUE!</v>
      </c>
      <c r="Q36" s="13"/>
    </row>
    <row r="37" spans="1:17" ht="22.5" customHeight="1" thickBot="1">
      <c r="A37" s="209"/>
      <c r="B37" s="36" t="s">
        <v>43</v>
      </c>
      <c r="C37" s="37"/>
      <c r="D37" s="37"/>
      <c r="E37" s="37"/>
      <c r="F37" s="37"/>
      <c r="G37" s="37"/>
      <c r="H37" s="37"/>
      <c r="I37" s="37"/>
      <c r="J37" s="37"/>
      <c r="K37" s="37"/>
      <c r="L37" s="4">
        <f>'Berechnung PK (100%)'!L37</f>
        <v>0</v>
      </c>
      <c r="M37" s="30"/>
      <c r="N37" s="45"/>
      <c r="O37" s="54"/>
      <c r="P37" s="38">
        <f>IF(OR(RIGHT(C11,4)="2017",RIGHT(C11,4)="2023"),MIN(VALUE(L37),2*53),MIN(VALUE(L37),2*52))</f>
        <v>0</v>
      </c>
      <c r="Q37" s="13"/>
    </row>
    <row r="38" spans="1:17" ht="22.5" customHeight="1" thickBot="1">
      <c r="A38" s="210"/>
      <c r="B38" s="42" t="s">
        <v>47</v>
      </c>
      <c r="C38" s="185"/>
      <c r="D38" s="185"/>
      <c r="E38" s="185"/>
      <c r="F38" s="185"/>
      <c r="G38" s="185"/>
      <c r="H38" s="185"/>
      <c r="I38" s="185"/>
      <c r="J38" s="185"/>
      <c r="K38" s="43"/>
      <c r="L38" s="44"/>
      <c r="M38" s="45"/>
      <c r="N38" s="45"/>
      <c r="O38" s="45"/>
      <c r="P38" s="46" t="e">
        <f>SUM(P36:P37)</f>
        <v>#VALUE!</v>
      </c>
      <c r="Q38" s="13"/>
    </row>
    <row r="39" spans="1:17" ht="9.75" customHeight="1" thickBot="1">
      <c r="A39" s="56"/>
      <c r="B39" s="57"/>
      <c r="C39" s="57"/>
      <c r="D39" s="57"/>
      <c r="E39" s="57"/>
      <c r="F39" s="57"/>
      <c r="G39" s="57"/>
      <c r="H39" s="57"/>
      <c r="I39" s="57"/>
      <c r="J39" s="57"/>
      <c r="K39" s="57"/>
      <c r="L39" s="57"/>
      <c r="M39" s="79"/>
      <c r="N39" s="58"/>
      <c r="O39" s="57"/>
      <c r="P39" s="13"/>
      <c r="Q39" s="13"/>
    </row>
    <row r="40" spans="1:17" ht="22.5" customHeight="1" thickBot="1">
      <c r="A40" s="139" t="s">
        <v>113</v>
      </c>
      <c r="B40" s="258" t="str">
        <f>'Berechnung PK (100%)'!B40:K40</f>
        <v>z.B. Pensionskasse</v>
      </c>
      <c r="C40" s="261"/>
      <c r="D40" s="261"/>
      <c r="E40" s="261"/>
      <c r="F40" s="261"/>
      <c r="G40" s="261"/>
      <c r="H40" s="261"/>
      <c r="I40" s="261"/>
      <c r="J40" s="261"/>
      <c r="K40" s="262"/>
      <c r="L40" s="142">
        <f>'Berechnung PK (100%)'!L40</f>
        <v>0</v>
      </c>
      <c r="M40" s="30"/>
      <c r="N40" s="45"/>
      <c r="O40" s="54"/>
      <c r="P40" s="141">
        <f>L40</f>
        <v>0</v>
      </c>
      <c r="Q40" s="13"/>
    </row>
    <row r="41" spans="1:17" ht="9.75" customHeight="1" thickBot="1">
      <c r="A41" s="56"/>
      <c r="B41" s="57"/>
      <c r="C41" s="57"/>
      <c r="D41" s="57"/>
      <c r="E41" s="57"/>
      <c r="F41" s="57"/>
      <c r="G41" s="57"/>
      <c r="H41" s="57"/>
      <c r="I41" s="57"/>
      <c r="J41" s="57"/>
      <c r="K41" s="57"/>
      <c r="L41" s="57"/>
      <c r="M41" s="79"/>
      <c r="N41" s="58"/>
      <c r="O41" s="57"/>
      <c r="P41" s="13"/>
      <c r="Q41" s="13"/>
    </row>
    <row r="42" spans="1:17" ht="19.5" customHeight="1" thickBot="1">
      <c r="A42" s="171" t="s">
        <v>11</v>
      </c>
      <c r="B42" s="172"/>
      <c r="C42" s="236"/>
      <c r="D42" s="236"/>
      <c r="E42" s="236"/>
      <c r="F42" s="236"/>
      <c r="G42" s="173"/>
      <c r="H42" s="173"/>
      <c r="I42" s="236"/>
      <c r="J42" s="236"/>
      <c r="K42" s="236"/>
      <c r="L42" s="236"/>
      <c r="M42" s="236"/>
      <c r="N42" s="236"/>
      <c r="O42" s="173"/>
      <c r="P42" s="174" t="e">
        <f>P24+P30+P34+P38+P40</f>
        <v>#VALUE!</v>
      </c>
      <c r="Q42" s="13"/>
    </row>
    <row r="43" spans="1:17" ht="9.75" customHeight="1" thickBot="1">
      <c r="A43" s="56"/>
      <c r="B43" s="57"/>
      <c r="C43" s="57"/>
      <c r="D43" s="57"/>
      <c r="E43" s="57"/>
      <c r="F43" s="57"/>
      <c r="G43" s="57"/>
      <c r="H43" s="57"/>
      <c r="I43" s="57"/>
      <c r="J43" s="57"/>
      <c r="K43" s="57"/>
      <c r="L43" s="57"/>
      <c r="M43" s="79"/>
      <c r="N43" s="58"/>
      <c r="O43" s="57"/>
      <c r="P43" s="13"/>
      <c r="Q43" s="13"/>
    </row>
    <row r="44" spans="1:17" ht="22.5" customHeight="1" thickBot="1">
      <c r="A44" s="139" t="s">
        <v>139</v>
      </c>
      <c r="B44" s="258" t="s">
        <v>140</v>
      </c>
      <c r="C44" s="259"/>
      <c r="D44" s="259"/>
      <c r="E44" s="259"/>
      <c r="F44" s="259"/>
      <c r="G44" s="259"/>
      <c r="H44" s="259"/>
      <c r="I44" s="259"/>
      <c r="J44" s="259"/>
      <c r="K44" s="260"/>
      <c r="L44" s="142">
        <f>'Berechnung PK (100%)'!L44</f>
        <v>0</v>
      </c>
      <c r="M44" s="30"/>
      <c r="N44" s="45"/>
      <c r="O44" s="54"/>
      <c r="P44" s="141">
        <f>L44</f>
        <v>0</v>
      </c>
      <c r="Q44" s="13"/>
    </row>
    <row r="45" spans="1:17" ht="9.75" customHeight="1" thickBot="1">
      <c r="A45" s="56"/>
      <c r="B45" s="57"/>
      <c r="C45" s="57"/>
      <c r="D45" s="57"/>
      <c r="E45" s="57"/>
      <c r="F45" s="57"/>
      <c r="G45" s="57"/>
      <c r="H45" s="57"/>
      <c r="I45" s="57"/>
      <c r="J45" s="57"/>
      <c r="K45" s="57"/>
      <c r="L45" s="57"/>
      <c r="M45" s="79"/>
      <c r="N45" s="58"/>
      <c r="O45" s="57"/>
      <c r="P45" s="13"/>
      <c r="Q45" s="13"/>
    </row>
    <row r="46" spans="1:17" ht="19.5" customHeight="1" thickBot="1">
      <c r="A46" s="59" t="s">
        <v>141</v>
      </c>
      <c r="B46" s="60"/>
      <c r="C46" s="203"/>
      <c r="D46" s="203"/>
      <c r="E46" s="203"/>
      <c r="F46" s="203"/>
      <c r="G46" s="164"/>
      <c r="H46" s="164"/>
      <c r="I46" s="203"/>
      <c r="J46" s="203"/>
      <c r="K46" s="203"/>
      <c r="L46" s="203"/>
      <c r="M46" s="203"/>
      <c r="N46" s="203"/>
      <c r="O46" s="164"/>
      <c r="P46" s="61" t="e">
        <f>P42-P44</f>
        <v>#VALUE!</v>
      </c>
      <c r="Q46" s="13"/>
    </row>
    <row r="47" spans="1:17" ht="19.5" customHeight="1">
      <c r="A47" s="62"/>
      <c r="B47" s="62"/>
      <c r="C47" s="63"/>
      <c r="D47" s="63"/>
      <c r="E47" s="63"/>
      <c r="F47" s="63"/>
      <c r="G47" s="63"/>
      <c r="H47" s="63"/>
      <c r="I47" s="13"/>
      <c r="J47" s="13"/>
      <c r="K47" s="13"/>
      <c r="L47" s="13"/>
      <c r="M47" s="13"/>
      <c r="N47" s="13"/>
      <c r="O47" s="13"/>
      <c r="P47" s="13"/>
      <c r="Q47" s="13"/>
    </row>
    <row r="48" spans="1:17" ht="13.5" thickBot="1">
      <c r="A48" s="13" t="s">
        <v>23</v>
      </c>
      <c r="B48" s="13"/>
      <c r="C48" s="13"/>
      <c r="D48" s="13"/>
      <c r="E48" s="13"/>
      <c r="F48" s="13"/>
      <c r="G48" s="13"/>
      <c r="H48" s="13"/>
      <c r="I48" s="13"/>
      <c r="J48" s="13"/>
      <c r="K48" s="13"/>
      <c r="L48" s="13"/>
      <c r="M48" s="13"/>
      <c r="N48" s="13"/>
      <c r="O48" s="13"/>
      <c r="P48" s="13"/>
      <c r="Q48" s="13"/>
    </row>
    <row r="49" spans="1:17" ht="13.5" thickBot="1">
      <c r="A49" s="80" t="s">
        <v>24</v>
      </c>
      <c r="B49" s="255">
        <f>IF('Berechnung PK (100%)'!B49:F49=0,"",'Berechnung PK (100%)'!B49:F49)</f>
      </c>
      <c r="C49" s="256"/>
      <c r="D49" s="256"/>
      <c r="E49" s="256"/>
      <c r="F49" s="257"/>
      <c r="G49" s="5">
        <f>'Berechnung PK (100%)'!G49</f>
        <v>0</v>
      </c>
      <c r="H49" s="13"/>
      <c r="I49" s="81" t="str">
        <f>CONCATENATE("Berechnung noch nicht abgerechneter Personalkosten im Jahr ",RIGHT(C11,4))</f>
        <v>Berechnung noch nicht abgerechneter Personalkosten im Jahr </v>
      </c>
      <c r="J49" s="13"/>
      <c r="K49" s="13"/>
      <c r="L49" s="13"/>
      <c r="M49" s="13"/>
      <c r="N49" s="13"/>
      <c r="O49" s="13"/>
      <c r="P49" s="13"/>
      <c r="Q49" s="13"/>
    </row>
    <row r="50" spans="1:17" ht="13.5">
      <c r="A50" s="80" t="s">
        <v>25</v>
      </c>
      <c r="B50" s="237">
        <f>IF('Berechnung PK (100%)'!B50:F50=0,"",'Berechnung PK (100%)'!B50:F50)</f>
      </c>
      <c r="C50" s="238"/>
      <c r="D50" s="238"/>
      <c r="E50" s="238"/>
      <c r="F50" s="239"/>
      <c r="G50" s="6">
        <f>'Berechnung PK (100%)'!G50</f>
        <v>0</v>
      </c>
      <c r="H50" s="13"/>
      <c r="I50" s="82" t="str">
        <f>CONCATENATE("Bereits abgerechnet im Jahr ",RIGHT(C11,4))</f>
        <v>Bereits abgerechnet im Jahr </v>
      </c>
      <c r="J50" s="13"/>
      <c r="K50" s="13"/>
      <c r="L50" s="13"/>
      <c r="M50" s="13"/>
      <c r="N50" s="79"/>
      <c r="O50" s="70"/>
      <c r="P50" s="5">
        <f>'Berechnung PK (100%)'!P50</f>
        <v>0</v>
      </c>
      <c r="Q50" s="13"/>
    </row>
    <row r="51" spans="1:17" ht="13.5" thickBot="1">
      <c r="A51" s="80" t="s">
        <v>26</v>
      </c>
      <c r="B51" s="237">
        <f>IF('Berechnung PK (100%)'!B51:F51=0,"",'Berechnung PK (100%)'!B51:F51)</f>
      </c>
      <c r="C51" s="238"/>
      <c r="D51" s="238"/>
      <c r="E51" s="238"/>
      <c r="F51" s="239"/>
      <c r="G51" s="6">
        <f>'Berechnung PK (100%)'!G51</f>
        <v>0</v>
      </c>
      <c r="H51" s="13"/>
      <c r="I51" s="13"/>
      <c r="J51" s="13"/>
      <c r="K51" s="13"/>
      <c r="L51" s="13"/>
      <c r="M51" s="13"/>
      <c r="N51" s="79"/>
      <c r="O51" s="70"/>
      <c r="P51" s="10">
        <f>'Berechnung PK (100%)'!P51</f>
        <v>0</v>
      </c>
      <c r="Q51" s="13"/>
    </row>
    <row r="52" spans="1:17" ht="13.5" thickBot="1">
      <c r="A52" s="80" t="s">
        <v>27</v>
      </c>
      <c r="B52" s="237">
        <f>IF('Berechnung PK (100%)'!B52:F52=0,"",'Berechnung PK (100%)'!B52:F52)</f>
      </c>
      <c r="C52" s="238"/>
      <c r="D52" s="238"/>
      <c r="E52" s="238"/>
      <c r="F52" s="239"/>
      <c r="G52" s="6">
        <f>'Berechnung PK (100%)'!G52</f>
        <v>0</v>
      </c>
      <c r="H52" s="13"/>
      <c r="I52" s="13"/>
      <c r="J52" s="13"/>
      <c r="K52" s="13"/>
      <c r="L52" s="13"/>
      <c r="M52" s="13"/>
      <c r="N52" s="79"/>
      <c r="O52" s="63"/>
      <c r="P52" s="47">
        <f>SUM(O50:P51)</f>
        <v>0</v>
      </c>
      <c r="Q52" s="13"/>
    </row>
    <row r="53" spans="1:17" ht="13.5">
      <c r="A53" s="80" t="s">
        <v>28</v>
      </c>
      <c r="B53" s="237">
        <f>IF('Berechnung PK (100%)'!B53:F53=0,"",'Berechnung PK (100%)'!B53:F53)</f>
      </c>
      <c r="C53" s="238"/>
      <c r="D53" s="238"/>
      <c r="E53" s="238"/>
      <c r="F53" s="239"/>
      <c r="G53" s="6">
        <f>'Berechnung PK (100%)'!G53</f>
        <v>0</v>
      </c>
      <c r="H53" s="13"/>
      <c r="I53" s="13"/>
      <c r="J53" s="13"/>
      <c r="K53" s="13"/>
      <c r="L53" s="13"/>
      <c r="M53" s="13"/>
      <c r="N53" s="79"/>
      <c r="O53" s="79"/>
      <c r="P53" s="32"/>
      <c r="Q53" s="13"/>
    </row>
    <row r="54" spans="1:17" ht="13.5">
      <c r="A54" s="80" t="s">
        <v>29</v>
      </c>
      <c r="B54" s="237">
        <f>IF('Berechnung PK (100%)'!B54:F54=0,"",'Berechnung PK (100%)'!B54:F54)</f>
      </c>
      <c r="C54" s="238"/>
      <c r="D54" s="238"/>
      <c r="E54" s="238"/>
      <c r="F54" s="239"/>
      <c r="G54" s="6">
        <f>'Berechnung PK (100%)'!G54</f>
        <v>0</v>
      </c>
      <c r="H54" s="13"/>
      <c r="I54" s="13"/>
      <c r="J54" s="13"/>
      <c r="K54" s="13"/>
      <c r="L54" s="13"/>
      <c r="M54" s="13"/>
      <c r="N54" s="79"/>
      <c r="O54" s="79"/>
      <c r="P54" s="32"/>
      <c r="Q54" s="13"/>
    </row>
    <row r="55" spans="1:17" ht="13.5" thickBot="1">
      <c r="A55" s="80" t="s">
        <v>30</v>
      </c>
      <c r="B55" s="237">
        <f>IF('Berechnung PK (100%)'!B55:F55=0,"",'Berechnung PK (100%)'!B55:F55)</f>
      </c>
      <c r="C55" s="238"/>
      <c r="D55" s="238"/>
      <c r="E55" s="238"/>
      <c r="F55" s="239"/>
      <c r="G55" s="6">
        <f>'Berechnung PK (100%)'!G55</f>
        <v>0</v>
      </c>
      <c r="H55" s="13"/>
      <c r="I55" s="82" t="str">
        <f>CONCATENATE("noch abzurechnen im Jahr ",RIGHT(C11,4))</f>
        <v>noch abzurechnen im Jahr </v>
      </c>
      <c r="J55" s="13"/>
      <c r="K55" s="13"/>
      <c r="L55" s="13"/>
      <c r="M55" s="13"/>
      <c r="N55" s="79"/>
      <c r="O55" s="79"/>
      <c r="P55" s="32"/>
      <c r="Q55" s="13"/>
    </row>
    <row r="56" spans="1:17" ht="13.5" thickBot="1">
      <c r="A56" s="80" t="s">
        <v>31</v>
      </c>
      <c r="B56" s="237">
        <f>IF('Berechnung PK (100%)'!B56:F56=0,"",'Berechnung PK (100%)'!B56:F56)</f>
      </c>
      <c r="C56" s="238"/>
      <c r="D56" s="238"/>
      <c r="E56" s="238"/>
      <c r="F56" s="239"/>
      <c r="G56" s="6">
        <f>'Berechnung PK (100%)'!G56</f>
        <v>0</v>
      </c>
      <c r="H56" s="13"/>
      <c r="I56" s="13"/>
      <c r="J56" s="13"/>
      <c r="K56" s="13"/>
      <c r="L56" s="13"/>
      <c r="M56" s="13"/>
      <c r="N56" s="79"/>
      <c r="O56" s="63"/>
      <c r="P56" s="95" t="e">
        <f>P42-P52</f>
        <v>#VALUE!</v>
      </c>
      <c r="Q56" s="13"/>
    </row>
    <row r="57" spans="1:17" ht="13.5">
      <c r="A57" s="80" t="s">
        <v>32</v>
      </c>
      <c r="B57" s="237">
        <f>IF('Berechnung PK (100%)'!B57:F57=0,"",'Berechnung PK (100%)'!B57:F57)</f>
      </c>
      <c r="C57" s="238"/>
      <c r="D57" s="238"/>
      <c r="E57" s="238"/>
      <c r="F57" s="239"/>
      <c r="G57" s="6">
        <f>'Berechnung PK (100%)'!G57</f>
        <v>0</v>
      </c>
      <c r="H57" s="13"/>
      <c r="I57" s="13"/>
      <c r="J57" s="13"/>
      <c r="K57" s="13"/>
      <c r="L57" s="13"/>
      <c r="M57" s="13"/>
      <c r="N57" s="79"/>
      <c r="O57" s="79"/>
      <c r="P57" s="13"/>
      <c r="Q57" s="13"/>
    </row>
    <row r="58" spans="1:17" ht="13.5" thickBot="1">
      <c r="A58" s="80" t="s">
        <v>33</v>
      </c>
      <c r="B58" s="240">
        <f>IF('Berechnung PK (100%)'!B58:F58=0,"",'Berechnung PK (100%)'!B58:F58)</f>
      </c>
      <c r="C58" s="241"/>
      <c r="D58" s="241"/>
      <c r="E58" s="241"/>
      <c r="F58" s="242"/>
      <c r="G58" s="10">
        <f>'Berechnung PK (100%)'!G58</f>
        <v>0</v>
      </c>
      <c r="H58" s="13"/>
      <c r="I58" s="13"/>
      <c r="J58" s="13"/>
      <c r="K58" s="13"/>
      <c r="L58" s="13"/>
      <c r="M58" s="13"/>
      <c r="N58" s="13"/>
      <c r="O58" s="13"/>
      <c r="P58" s="13"/>
      <c r="Q58" s="13"/>
    </row>
    <row r="59" spans="1:17" ht="13.5" thickBot="1">
      <c r="A59" s="13"/>
      <c r="B59" s="13"/>
      <c r="C59" s="13"/>
      <c r="D59" s="13"/>
      <c r="E59" s="13"/>
      <c r="F59" s="13"/>
      <c r="G59" s="47">
        <f>SUM(G49:G58)</f>
        <v>0</v>
      </c>
      <c r="H59" s="13"/>
      <c r="I59" s="13"/>
      <c r="J59" s="13"/>
      <c r="K59" s="13"/>
      <c r="L59" s="13"/>
      <c r="M59" s="13"/>
      <c r="N59" s="13"/>
      <c r="O59" s="13"/>
      <c r="P59" s="13"/>
      <c r="Q59" s="13"/>
    </row>
    <row r="60" spans="1:17" ht="13.5" thickBot="1">
      <c r="A60" s="13"/>
      <c r="B60" s="13"/>
      <c r="C60" s="13"/>
      <c r="D60" s="13"/>
      <c r="E60" s="13"/>
      <c r="F60" s="13"/>
      <c r="G60" s="13"/>
      <c r="H60" s="13"/>
      <c r="I60" s="115" t="s">
        <v>61</v>
      </c>
      <c r="J60" s="13"/>
      <c r="K60" s="13"/>
      <c r="L60" s="13"/>
      <c r="M60" s="13"/>
      <c r="N60" s="13"/>
      <c r="O60" s="13"/>
      <c r="P60" s="13"/>
      <c r="Q60" s="13"/>
    </row>
    <row r="61" spans="1:17" ht="13.5" thickBot="1">
      <c r="A61" s="13" t="s">
        <v>34</v>
      </c>
      <c r="B61" s="13"/>
      <c r="C61" s="13"/>
      <c r="D61" s="13"/>
      <c r="E61" s="13"/>
      <c r="F61" s="13"/>
      <c r="G61" s="13"/>
      <c r="H61" s="13"/>
      <c r="I61" s="243"/>
      <c r="J61" s="244"/>
      <c r="K61" s="244"/>
      <c r="L61" s="244"/>
      <c r="M61" s="244"/>
      <c r="N61" s="244"/>
      <c r="O61" s="244"/>
      <c r="P61" s="244"/>
      <c r="Q61" s="245"/>
    </row>
    <row r="62" spans="1:17" ht="13.5">
      <c r="A62" s="80" t="s">
        <v>24</v>
      </c>
      <c r="B62" s="252">
        <f>IF('Berechnung PK (100%)'!B62:F62=0,"",'Berechnung PK (100%)'!B62:F62)</f>
      </c>
      <c r="C62" s="253"/>
      <c r="D62" s="253"/>
      <c r="E62" s="253"/>
      <c r="F62" s="254"/>
      <c r="G62" s="5">
        <f>'Berechnung PK (100%)'!G62</f>
        <v>0</v>
      </c>
      <c r="H62" s="13"/>
      <c r="I62" s="246"/>
      <c r="J62" s="247"/>
      <c r="K62" s="247"/>
      <c r="L62" s="247"/>
      <c r="M62" s="247"/>
      <c r="N62" s="247"/>
      <c r="O62" s="247"/>
      <c r="P62" s="247"/>
      <c r="Q62" s="248"/>
    </row>
    <row r="63" spans="1:17" ht="13.5">
      <c r="A63" s="80" t="s">
        <v>25</v>
      </c>
      <c r="B63" s="237">
        <f>IF('Berechnung PK (100%)'!B63:F63=0,"",'Berechnung PK (100%)'!B63:F63)</f>
      </c>
      <c r="C63" s="238"/>
      <c r="D63" s="238"/>
      <c r="E63" s="238"/>
      <c r="F63" s="239"/>
      <c r="G63" s="6">
        <f>'Berechnung PK (100%)'!G63</f>
        <v>0</v>
      </c>
      <c r="H63" s="13"/>
      <c r="I63" s="246"/>
      <c r="J63" s="247"/>
      <c r="K63" s="247"/>
      <c r="L63" s="247"/>
      <c r="M63" s="247"/>
      <c r="N63" s="247"/>
      <c r="O63" s="247"/>
      <c r="P63" s="247"/>
      <c r="Q63" s="248"/>
    </row>
    <row r="64" spans="1:17" ht="13.5">
      <c r="A64" s="80" t="s">
        <v>26</v>
      </c>
      <c r="B64" s="237">
        <f>IF('Berechnung PK (100%)'!B64:F64=0,"",'Berechnung PK (100%)'!B64:F64)</f>
      </c>
      <c r="C64" s="238"/>
      <c r="D64" s="238"/>
      <c r="E64" s="238"/>
      <c r="F64" s="239"/>
      <c r="G64" s="6">
        <f>'Berechnung PK (100%)'!G64</f>
        <v>0</v>
      </c>
      <c r="H64" s="13"/>
      <c r="I64" s="246"/>
      <c r="J64" s="247"/>
      <c r="K64" s="247"/>
      <c r="L64" s="247"/>
      <c r="M64" s="247"/>
      <c r="N64" s="247"/>
      <c r="O64" s="247"/>
      <c r="P64" s="247"/>
      <c r="Q64" s="248"/>
    </row>
    <row r="65" spans="1:17" ht="13.5">
      <c r="A65" s="80" t="s">
        <v>27</v>
      </c>
      <c r="B65" s="237">
        <f>IF('Berechnung PK (100%)'!B65:F65=0,"",'Berechnung PK (100%)'!B65:F65)</f>
      </c>
      <c r="C65" s="238"/>
      <c r="D65" s="238"/>
      <c r="E65" s="238"/>
      <c r="F65" s="239"/>
      <c r="G65" s="6">
        <f>'Berechnung PK (100%)'!G65</f>
        <v>0</v>
      </c>
      <c r="H65" s="13"/>
      <c r="I65" s="246"/>
      <c r="J65" s="247"/>
      <c r="K65" s="247"/>
      <c r="L65" s="247"/>
      <c r="M65" s="247"/>
      <c r="N65" s="247"/>
      <c r="O65" s="247"/>
      <c r="P65" s="247"/>
      <c r="Q65" s="248"/>
    </row>
    <row r="66" spans="1:17" ht="13.5">
      <c r="A66" s="80" t="s">
        <v>28</v>
      </c>
      <c r="B66" s="237">
        <f>IF('Berechnung PK (100%)'!B66:F66=0,"",'Berechnung PK (100%)'!B66:F66)</f>
      </c>
      <c r="C66" s="238"/>
      <c r="D66" s="238"/>
      <c r="E66" s="238"/>
      <c r="F66" s="239"/>
      <c r="G66" s="6">
        <f>'Berechnung PK (100%)'!G66</f>
        <v>0</v>
      </c>
      <c r="H66" s="13"/>
      <c r="I66" s="246"/>
      <c r="J66" s="247"/>
      <c r="K66" s="247"/>
      <c r="L66" s="247"/>
      <c r="M66" s="247"/>
      <c r="N66" s="247"/>
      <c r="O66" s="247"/>
      <c r="P66" s="247"/>
      <c r="Q66" s="248"/>
    </row>
    <row r="67" spans="1:17" ht="13.5">
      <c r="A67" s="80" t="s">
        <v>29</v>
      </c>
      <c r="B67" s="237">
        <f>IF('Berechnung PK (100%)'!B67:F67=0,"",'Berechnung PK (100%)'!B67:F67)</f>
      </c>
      <c r="C67" s="238"/>
      <c r="D67" s="238"/>
      <c r="E67" s="238"/>
      <c r="F67" s="239"/>
      <c r="G67" s="6">
        <f>'Berechnung PK (100%)'!G67</f>
        <v>0</v>
      </c>
      <c r="H67" s="13"/>
      <c r="I67" s="246"/>
      <c r="J67" s="247"/>
      <c r="K67" s="247"/>
      <c r="L67" s="247"/>
      <c r="M67" s="247"/>
      <c r="N67" s="247"/>
      <c r="O67" s="247"/>
      <c r="P67" s="247"/>
      <c r="Q67" s="248"/>
    </row>
    <row r="68" spans="1:17" ht="13.5">
      <c r="A68" s="80" t="s">
        <v>30</v>
      </c>
      <c r="B68" s="237">
        <f>IF('Berechnung PK (100%)'!B68:F68=0,"",'Berechnung PK (100%)'!B68:F68)</f>
      </c>
      <c r="C68" s="238"/>
      <c r="D68" s="238"/>
      <c r="E68" s="238"/>
      <c r="F68" s="239"/>
      <c r="G68" s="6">
        <f>'Berechnung PK (100%)'!G68</f>
        <v>0</v>
      </c>
      <c r="H68" s="13"/>
      <c r="I68" s="246"/>
      <c r="J68" s="247"/>
      <c r="K68" s="247"/>
      <c r="L68" s="247"/>
      <c r="M68" s="247"/>
      <c r="N68" s="247"/>
      <c r="O68" s="247"/>
      <c r="P68" s="247"/>
      <c r="Q68" s="248"/>
    </row>
    <row r="69" spans="1:17" ht="13.5">
      <c r="A69" s="80" t="s">
        <v>31</v>
      </c>
      <c r="B69" s="237">
        <f>IF('Berechnung PK (100%)'!B69:F69=0,"",'Berechnung PK (100%)'!B69:F69)</f>
      </c>
      <c r="C69" s="238"/>
      <c r="D69" s="238"/>
      <c r="E69" s="238"/>
      <c r="F69" s="239"/>
      <c r="G69" s="6">
        <f>'Berechnung PK (100%)'!G69</f>
        <v>0</v>
      </c>
      <c r="H69" s="13"/>
      <c r="I69" s="246"/>
      <c r="J69" s="247"/>
      <c r="K69" s="247"/>
      <c r="L69" s="247"/>
      <c r="M69" s="247"/>
      <c r="N69" s="247"/>
      <c r="O69" s="247"/>
      <c r="P69" s="247"/>
      <c r="Q69" s="248"/>
    </row>
    <row r="70" spans="1:17" ht="13.5" thickBot="1">
      <c r="A70" s="80" t="s">
        <v>32</v>
      </c>
      <c r="B70" s="237">
        <f>IF('Berechnung PK (100%)'!B70:F70=0,"",'Berechnung PK (100%)'!B70:F70)</f>
      </c>
      <c r="C70" s="238"/>
      <c r="D70" s="238"/>
      <c r="E70" s="238"/>
      <c r="F70" s="239"/>
      <c r="G70" s="6">
        <f>'Berechnung PK (100%)'!G70</f>
        <v>0</v>
      </c>
      <c r="H70" s="13"/>
      <c r="I70" s="249"/>
      <c r="J70" s="250"/>
      <c r="K70" s="250"/>
      <c r="L70" s="250"/>
      <c r="M70" s="250"/>
      <c r="N70" s="250"/>
      <c r="O70" s="250"/>
      <c r="P70" s="250"/>
      <c r="Q70" s="251"/>
    </row>
    <row r="71" spans="1:17" ht="13.5" thickBot="1">
      <c r="A71" s="80" t="s">
        <v>33</v>
      </c>
      <c r="B71" s="240">
        <f>IF('Berechnung PK (100%)'!B71:F71=0,"",'Berechnung PK (100%)'!B71:F71)</f>
      </c>
      <c r="C71" s="241"/>
      <c r="D71" s="241"/>
      <c r="E71" s="241"/>
      <c r="F71" s="242"/>
      <c r="G71" s="10">
        <f>'Berechnung PK (100%)'!G71</f>
        <v>0</v>
      </c>
      <c r="H71" s="13"/>
      <c r="I71" s="13"/>
      <c r="J71" s="13"/>
      <c r="K71" s="13"/>
      <c r="L71" s="13"/>
      <c r="M71" s="13"/>
      <c r="N71" s="13"/>
      <c r="O71" s="13"/>
      <c r="P71" s="13"/>
      <c r="Q71" s="13"/>
    </row>
    <row r="72" spans="1:17" ht="13.5" thickBot="1">
      <c r="A72" s="13"/>
      <c r="B72" s="13"/>
      <c r="C72" s="13"/>
      <c r="D72" s="13"/>
      <c r="E72" s="13"/>
      <c r="F72" s="13"/>
      <c r="G72" s="47">
        <f>SUM(G62:G71)</f>
        <v>0</v>
      </c>
      <c r="H72" s="13"/>
      <c r="I72" s="13"/>
      <c r="J72" s="13"/>
      <c r="K72" s="13"/>
      <c r="L72" s="13"/>
      <c r="M72" s="13"/>
      <c r="N72" s="13"/>
      <c r="O72" s="13"/>
      <c r="P72" s="13"/>
      <c r="Q72" s="13"/>
    </row>
    <row r="73" spans="1:17" ht="13.5">
      <c r="A73" s="13"/>
      <c r="B73" s="13"/>
      <c r="C73" s="13"/>
      <c r="D73" s="13"/>
      <c r="E73" s="13"/>
      <c r="F73" s="13"/>
      <c r="G73" s="13"/>
      <c r="H73" s="13"/>
      <c r="I73" s="13"/>
      <c r="J73" s="13"/>
      <c r="K73" s="13"/>
      <c r="L73" s="13"/>
      <c r="M73" s="13"/>
      <c r="N73" s="13"/>
      <c r="O73" s="13"/>
      <c r="P73" s="13"/>
      <c r="Q73" s="13"/>
    </row>
    <row r="74" spans="1:17" ht="13.5">
      <c r="A74" s="13" t="s">
        <v>4</v>
      </c>
      <c r="B74" s="13"/>
      <c r="C74" s="13"/>
      <c r="D74" s="13"/>
      <c r="E74" s="13"/>
      <c r="F74" s="13"/>
      <c r="G74" s="13"/>
      <c r="H74" s="13"/>
      <c r="I74" s="202"/>
      <c r="J74" s="202"/>
      <c r="K74" s="202"/>
      <c r="L74" s="13"/>
      <c r="M74" s="57"/>
      <c r="N74" s="83"/>
      <c r="O74" s="83"/>
      <c r="P74" s="83"/>
      <c r="Q74" s="13"/>
    </row>
    <row r="75" spans="1:17" ht="13.5">
      <c r="A75" s="13"/>
      <c r="B75" s="13"/>
      <c r="C75" s="13"/>
      <c r="D75" s="13"/>
      <c r="E75" s="13"/>
      <c r="F75" s="13"/>
      <c r="G75" s="13"/>
      <c r="H75" s="13"/>
      <c r="I75" s="195" t="s">
        <v>101</v>
      </c>
      <c r="J75" s="195"/>
      <c r="K75" s="195"/>
      <c r="L75" s="13"/>
      <c r="M75" s="64"/>
      <c r="N75" s="195" t="s">
        <v>37</v>
      </c>
      <c r="O75" s="195"/>
      <c r="P75" s="195"/>
      <c r="Q75" s="13"/>
    </row>
  </sheetData>
  <sheetProtection password="C1BC" sheet="1"/>
  <protectedRanges>
    <protectedRange password="8829" sqref="C8:O9 C11 L15:L20 P19:P20 L23 G26:G29 L32:L33 N32:N33 G36 L36:L37 N36 B40:L40 B49:G58 P50:P51 B62:G71 I61 I74 B44:L44 N26:N29 L26:L29" name="Hellgr?ne Felder"/>
  </protectedRanges>
  <mergeCells count="85">
    <mergeCell ref="M46:N46"/>
    <mergeCell ref="I27:J27"/>
    <mergeCell ref="B40:K40"/>
    <mergeCell ref="C8:O8"/>
    <mergeCell ref="C9:O9"/>
    <mergeCell ref="G11:L11"/>
    <mergeCell ref="M11:O11"/>
    <mergeCell ref="C11:E11"/>
    <mergeCell ref="I13:L13"/>
    <mergeCell ref="G20:H20"/>
    <mergeCell ref="A15:A24"/>
    <mergeCell ref="C15:F15"/>
    <mergeCell ref="G15:H15"/>
    <mergeCell ref="I15:J15"/>
    <mergeCell ref="N15:O15"/>
    <mergeCell ref="C19:F19"/>
    <mergeCell ref="G19:H19"/>
    <mergeCell ref="I19:J19"/>
    <mergeCell ref="N19:O19"/>
    <mergeCell ref="C20:F20"/>
    <mergeCell ref="C24:F24"/>
    <mergeCell ref="G24:H24"/>
    <mergeCell ref="I24:J24"/>
    <mergeCell ref="N24:O24"/>
    <mergeCell ref="I20:J20"/>
    <mergeCell ref="N20:O20"/>
    <mergeCell ref="A26:A30"/>
    <mergeCell ref="C26:F26"/>
    <mergeCell ref="I26:J26"/>
    <mergeCell ref="C28:F28"/>
    <mergeCell ref="I28:J28"/>
    <mergeCell ref="C30:F30"/>
    <mergeCell ref="G30:H30"/>
    <mergeCell ref="I30:J30"/>
    <mergeCell ref="B27:F27"/>
    <mergeCell ref="A32:A34"/>
    <mergeCell ref="C32:F32"/>
    <mergeCell ref="G32:H32"/>
    <mergeCell ref="I32:J32"/>
    <mergeCell ref="C34:F34"/>
    <mergeCell ref="G34:H34"/>
    <mergeCell ref="I34:J34"/>
    <mergeCell ref="A36:A38"/>
    <mergeCell ref="C36:F36"/>
    <mergeCell ref="I36:J36"/>
    <mergeCell ref="C38:F38"/>
    <mergeCell ref="G38:H38"/>
    <mergeCell ref="I38:J38"/>
    <mergeCell ref="C42:F42"/>
    <mergeCell ref="I42:J42"/>
    <mergeCell ref="K42:L42"/>
    <mergeCell ref="M42:N42"/>
    <mergeCell ref="B49:F49"/>
    <mergeCell ref="B50:F50"/>
    <mergeCell ref="B44:K44"/>
    <mergeCell ref="C46:F46"/>
    <mergeCell ref="I46:J46"/>
    <mergeCell ref="K46:L46"/>
    <mergeCell ref="B65:F65"/>
    <mergeCell ref="B51:F51"/>
    <mergeCell ref="B52:F52"/>
    <mergeCell ref="B53:F53"/>
    <mergeCell ref="B54:F54"/>
    <mergeCell ref="B55:F55"/>
    <mergeCell ref="B56:F56"/>
    <mergeCell ref="I75:K75"/>
    <mergeCell ref="N75:P75"/>
    <mergeCell ref="B66:F66"/>
    <mergeCell ref="B67:F67"/>
    <mergeCell ref="B68:F68"/>
    <mergeCell ref="B69:F69"/>
    <mergeCell ref="B70:F70"/>
    <mergeCell ref="B71:F71"/>
    <mergeCell ref="I61:Q70"/>
    <mergeCell ref="B62:F62"/>
    <mergeCell ref="B1:N1"/>
    <mergeCell ref="B2:N2"/>
    <mergeCell ref="B3:N3"/>
    <mergeCell ref="B6:N6"/>
    <mergeCell ref="B4:N4"/>
    <mergeCell ref="I74:K74"/>
    <mergeCell ref="B57:F57"/>
    <mergeCell ref="B58:F58"/>
    <mergeCell ref="B63:F63"/>
    <mergeCell ref="B64:F64"/>
  </mergeCells>
  <printOptions horizontalCentered="1"/>
  <pageMargins left="0.3937007874015748" right="0.3937007874015748" top="0.3937007874015748" bottom="0.3937007874015748" header="0.5118110236220472" footer="0.2362204724409449"/>
  <pageSetup fitToWidth="0" fitToHeight="1" horizontalDpi="600" verticalDpi="600" orientation="portrait" paperSize="9" scale="60" r:id="rId4"/>
  <headerFooter alignWithMargins="0">
    <oddFooter>&amp;L&amp;9&amp;A&amp;RSeite &amp;P von &amp;N</oddFooter>
  </headerFooter>
  <rowBreaks count="1" manualBreakCount="1">
    <brk id="47" max="1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75"/>
  <sheetViews>
    <sheetView showGridLines="0" zoomScaleSheetLayoutView="100" workbookViewId="0" topLeftCell="A1">
      <selection activeCell="A1" sqref="A1"/>
    </sheetView>
  </sheetViews>
  <sheetFormatPr defaultColWidth="12" defaultRowHeight="12.75"/>
  <cols>
    <col min="1" max="1" width="14.83203125" style="1" customWidth="1"/>
    <col min="2" max="2" width="30.83203125" style="1" customWidth="1"/>
    <col min="3" max="3" width="7.33203125" style="1" customWidth="1"/>
    <col min="4" max="4" width="6" style="1" bestFit="1" customWidth="1"/>
    <col min="5" max="6" width="6.83203125" style="1" customWidth="1"/>
    <col min="7" max="7" width="15.83203125" style="1" customWidth="1"/>
    <col min="8" max="8" width="1.83203125" style="1" customWidth="1"/>
    <col min="9" max="9" width="15.83203125" style="1" customWidth="1"/>
    <col min="10" max="10" width="2.33203125" style="1" bestFit="1" customWidth="1"/>
    <col min="11" max="11" width="1.83203125" style="1" customWidth="1"/>
    <col min="12" max="12" width="15.83203125" style="1" customWidth="1"/>
    <col min="13" max="13" width="1.83203125" style="1" customWidth="1"/>
    <col min="14" max="14" width="8.16015625" style="1" customWidth="1"/>
    <col min="15" max="15" width="1.83203125" style="1" customWidth="1"/>
    <col min="16" max="16" width="15.83203125" style="1" customWidth="1"/>
    <col min="17" max="16384" width="12" style="1" customWidth="1"/>
  </cols>
  <sheetData>
    <row r="1" spans="1:17" ht="28.5" customHeight="1">
      <c r="A1" s="13"/>
      <c r="B1" s="197" t="s">
        <v>16</v>
      </c>
      <c r="C1" s="197"/>
      <c r="D1" s="197"/>
      <c r="E1" s="197"/>
      <c r="F1" s="197"/>
      <c r="G1" s="197"/>
      <c r="H1" s="197"/>
      <c r="I1" s="197"/>
      <c r="J1" s="197"/>
      <c r="K1" s="197"/>
      <c r="L1" s="197"/>
      <c r="M1" s="197"/>
      <c r="N1" s="197"/>
      <c r="O1" s="14"/>
      <c r="P1" s="14"/>
      <c r="Q1" s="13"/>
    </row>
    <row r="2" spans="1:17" ht="19.5" customHeight="1">
      <c r="A2" s="13"/>
      <c r="B2" s="198" t="s">
        <v>38</v>
      </c>
      <c r="C2" s="198"/>
      <c r="D2" s="198"/>
      <c r="E2" s="198"/>
      <c r="F2" s="198"/>
      <c r="G2" s="198"/>
      <c r="H2" s="198"/>
      <c r="I2" s="198"/>
      <c r="J2" s="198"/>
      <c r="K2" s="198"/>
      <c r="L2" s="198"/>
      <c r="M2" s="198"/>
      <c r="N2" s="198"/>
      <c r="O2" s="15"/>
      <c r="P2" s="15"/>
      <c r="Q2" s="13"/>
    </row>
    <row r="3" spans="1:18" ht="15" customHeight="1">
      <c r="A3" s="13"/>
      <c r="B3" s="199" t="s">
        <v>42</v>
      </c>
      <c r="C3" s="199"/>
      <c r="D3" s="199"/>
      <c r="E3" s="199"/>
      <c r="F3" s="199"/>
      <c r="G3" s="199"/>
      <c r="H3" s="199"/>
      <c r="I3" s="199"/>
      <c r="J3" s="199"/>
      <c r="K3" s="199"/>
      <c r="L3" s="199"/>
      <c r="M3" s="199"/>
      <c r="N3" s="199"/>
      <c r="O3" s="16"/>
      <c r="P3" s="16"/>
      <c r="Q3" s="16"/>
      <c r="R3" s="2"/>
    </row>
    <row r="4" spans="2:17" ht="19.5" customHeight="1">
      <c r="B4" s="200" t="s">
        <v>48</v>
      </c>
      <c r="C4" s="200"/>
      <c r="D4" s="200"/>
      <c r="E4" s="200"/>
      <c r="F4" s="200"/>
      <c r="G4" s="200"/>
      <c r="H4" s="200"/>
      <c r="I4" s="200"/>
      <c r="J4" s="200"/>
      <c r="K4" s="200"/>
      <c r="L4" s="200"/>
      <c r="M4" s="200"/>
      <c r="N4" s="200"/>
      <c r="O4" s="151"/>
      <c r="P4" s="84" t="s">
        <v>142</v>
      </c>
      <c r="Q4" s="13"/>
    </row>
    <row r="5" spans="1:17" ht="9.75" customHeight="1">
      <c r="A5" s="17"/>
      <c r="B5" s="17"/>
      <c r="C5" s="17"/>
      <c r="D5" s="17"/>
      <c r="E5" s="17"/>
      <c r="F5" s="17"/>
      <c r="G5" s="17"/>
      <c r="H5" s="17"/>
      <c r="I5" s="17"/>
      <c r="J5" s="17"/>
      <c r="K5" s="17"/>
      <c r="L5" s="17"/>
      <c r="M5" s="17"/>
      <c r="N5" s="17"/>
      <c r="O5" s="17"/>
      <c r="P5" s="84"/>
      <c r="Q5" s="13"/>
    </row>
    <row r="6" spans="2:17" ht="19.5" customHeight="1">
      <c r="B6" s="201" t="s">
        <v>121</v>
      </c>
      <c r="C6" s="201"/>
      <c r="D6" s="201"/>
      <c r="E6" s="201"/>
      <c r="F6" s="201"/>
      <c r="G6" s="201"/>
      <c r="H6" s="201"/>
      <c r="I6" s="201"/>
      <c r="J6" s="201"/>
      <c r="K6" s="201"/>
      <c r="L6" s="201"/>
      <c r="M6" s="201"/>
      <c r="N6" s="201"/>
      <c r="O6" s="152"/>
      <c r="P6" s="152"/>
      <c r="Q6" s="151"/>
    </row>
    <row r="7" spans="1:17" ht="19.5" customHeight="1" thickBot="1">
      <c r="A7" s="17"/>
      <c r="B7" s="17"/>
      <c r="C7" s="17"/>
      <c r="D7" s="17"/>
      <c r="E7" s="17"/>
      <c r="F7" s="17"/>
      <c r="G7" s="17"/>
      <c r="H7" s="17"/>
      <c r="I7" s="17"/>
      <c r="J7" s="13"/>
      <c r="K7" s="13"/>
      <c r="L7" s="13"/>
      <c r="M7" s="13"/>
      <c r="N7" s="13"/>
      <c r="O7" s="13"/>
      <c r="P7" s="13"/>
      <c r="Q7" s="13"/>
    </row>
    <row r="8" spans="1:17" ht="27" customHeight="1">
      <c r="A8" s="13"/>
      <c r="B8" s="18" t="s">
        <v>1</v>
      </c>
      <c r="C8" s="226" t="s">
        <v>63</v>
      </c>
      <c r="D8" s="227"/>
      <c r="E8" s="227"/>
      <c r="F8" s="227"/>
      <c r="G8" s="227"/>
      <c r="H8" s="227"/>
      <c r="I8" s="227"/>
      <c r="J8" s="227"/>
      <c r="K8" s="227"/>
      <c r="L8" s="227"/>
      <c r="M8" s="227"/>
      <c r="N8" s="227"/>
      <c r="O8" s="228"/>
      <c r="P8" s="13"/>
      <c r="Q8" s="13"/>
    </row>
    <row r="9" spans="1:17" ht="27" customHeight="1" thickBot="1">
      <c r="A9" s="13"/>
      <c r="B9" s="19" t="s">
        <v>39</v>
      </c>
      <c r="C9" s="229" t="s">
        <v>40</v>
      </c>
      <c r="D9" s="230"/>
      <c r="E9" s="230"/>
      <c r="F9" s="230"/>
      <c r="G9" s="230"/>
      <c r="H9" s="230"/>
      <c r="I9" s="230"/>
      <c r="J9" s="230"/>
      <c r="K9" s="230"/>
      <c r="L9" s="230"/>
      <c r="M9" s="230"/>
      <c r="N9" s="230"/>
      <c r="O9" s="231"/>
      <c r="P9" s="13"/>
      <c r="Q9" s="13"/>
    </row>
    <row r="10" spans="1:17" ht="10.5" customHeight="1" thickBot="1">
      <c r="A10" s="13"/>
      <c r="B10" s="13"/>
      <c r="C10" s="13"/>
      <c r="D10" s="13"/>
      <c r="E10" s="13"/>
      <c r="F10" s="13"/>
      <c r="G10" s="13"/>
      <c r="H10" s="13"/>
      <c r="I10" s="13"/>
      <c r="J10" s="13"/>
      <c r="K10" s="13"/>
      <c r="L10" s="13"/>
      <c r="M10" s="13"/>
      <c r="N10" s="13"/>
      <c r="O10" s="13"/>
      <c r="P10" s="13"/>
      <c r="Q10" s="13"/>
    </row>
    <row r="11" spans="1:17" ht="20.25" customHeight="1" thickBot="1">
      <c r="A11" s="21"/>
      <c r="B11" s="20" t="s">
        <v>35</v>
      </c>
      <c r="C11" s="232" t="s">
        <v>20</v>
      </c>
      <c r="D11" s="233"/>
      <c r="E11" s="234"/>
      <c r="F11" s="98"/>
      <c r="G11" s="220" t="str">
        <f>CONCATENATE("Höchstbeitragsgrundlage ",RIGHT(C11,4),":")</f>
        <v>Höchstbeitragsgrundlage 2015:</v>
      </c>
      <c r="H11" s="221"/>
      <c r="I11" s="221"/>
      <c r="J11" s="221"/>
      <c r="K11" s="221"/>
      <c r="L11" s="222"/>
      <c r="M11" s="223">
        <f>IF(VLOOKUP(VALUE(RIGHT(C11,4)),Stammdaten!B3:C14,2)=0,"Stammdaten",VLOOKUP(VALUE(RIGHT(C11,4)),Stammdaten!B3:C14,2))</f>
        <v>4650</v>
      </c>
      <c r="N11" s="224"/>
      <c r="O11" s="225"/>
      <c r="P11" s="13"/>
      <c r="Q11" s="13"/>
    </row>
    <row r="12" spans="1:17" ht="10.5" customHeight="1">
      <c r="A12" s="21"/>
      <c r="B12" s="21"/>
      <c r="C12" s="22"/>
      <c r="D12" s="22"/>
      <c r="E12" s="22"/>
      <c r="F12" s="22"/>
      <c r="G12" s="22"/>
      <c r="H12" s="22"/>
      <c r="I12" s="22"/>
      <c r="J12" s="13"/>
      <c r="K12" s="13"/>
      <c r="L12" s="13"/>
      <c r="M12" s="13"/>
      <c r="N12" s="13"/>
      <c r="O12" s="13"/>
      <c r="P12" s="13"/>
      <c r="Q12" s="13"/>
    </row>
    <row r="13" spans="1:17" ht="18">
      <c r="A13" s="21"/>
      <c r="B13" s="21"/>
      <c r="C13" s="13"/>
      <c r="D13" s="13"/>
      <c r="E13" s="13"/>
      <c r="F13" s="13"/>
      <c r="G13" s="13"/>
      <c r="H13" s="13"/>
      <c r="I13" s="235" t="s">
        <v>18</v>
      </c>
      <c r="J13" s="235"/>
      <c r="K13" s="235"/>
      <c r="L13" s="235"/>
      <c r="M13" s="25"/>
      <c r="N13" s="13"/>
      <c r="O13" s="23"/>
      <c r="P13" s="24" t="s">
        <v>36</v>
      </c>
      <c r="Q13" s="13"/>
    </row>
    <row r="14" spans="1:17" ht="6" customHeight="1" thickBot="1">
      <c r="A14" s="13"/>
      <c r="B14" s="26"/>
      <c r="C14" s="27"/>
      <c r="D14" s="27"/>
      <c r="E14" s="27"/>
      <c r="F14" s="27"/>
      <c r="G14" s="27"/>
      <c r="H14" s="27"/>
      <c r="I14" s="13"/>
      <c r="J14" s="13"/>
      <c r="K14" s="13"/>
      <c r="L14" s="13"/>
      <c r="M14" s="13"/>
      <c r="N14" s="13"/>
      <c r="O14" s="13"/>
      <c r="P14" s="13"/>
      <c r="Q14" s="13"/>
    </row>
    <row r="15" spans="1:17" ht="22.5" customHeight="1">
      <c r="A15" s="208" t="s">
        <v>9</v>
      </c>
      <c r="B15" s="28" t="s">
        <v>3</v>
      </c>
      <c r="C15" s="211"/>
      <c r="D15" s="211"/>
      <c r="E15" s="211"/>
      <c r="F15" s="212"/>
      <c r="G15" s="211"/>
      <c r="H15" s="211"/>
      <c r="I15" s="211"/>
      <c r="J15" s="211"/>
      <c r="K15" s="29"/>
      <c r="L15" s="99">
        <v>32141.88</v>
      </c>
      <c r="M15" s="69"/>
      <c r="N15" s="218"/>
      <c r="O15" s="218"/>
      <c r="P15" s="31">
        <f>L15</f>
        <v>32141.88</v>
      </c>
      <c r="Q15" s="13"/>
    </row>
    <row r="16" spans="1:17" ht="22.5" customHeight="1">
      <c r="A16" s="209"/>
      <c r="B16" s="33" t="s">
        <v>19</v>
      </c>
      <c r="C16" s="34"/>
      <c r="D16" s="34"/>
      <c r="E16" s="34"/>
      <c r="F16" s="65"/>
      <c r="G16" s="34"/>
      <c r="H16" s="34"/>
      <c r="I16" s="34"/>
      <c r="J16" s="65"/>
      <c r="K16" s="34"/>
      <c r="L16" s="100">
        <v>2400</v>
      </c>
      <c r="M16" s="69"/>
      <c r="N16" s="70"/>
      <c r="O16" s="70"/>
      <c r="P16" s="35">
        <v>0</v>
      </c>
      <c r="Q16" s="13"/>
    </row>
    <row r="17" spans="1:17" ht="22.5" customHeight="1">
      <c r="A17" s="209"/>
      <c r="B17" s="33" t="s">
        <v>8</v>
      </c>
      <c r="C17" s="34"/>
      <c r="D17" s="34"/>
      <c r="E17" s="34"/>
      <c r="F17" s="65"/>
      <c r="G17" s="34"/>
      <c r="H17" s="34"/>
      <c r="I17" s="34"/>
      <c r="J17" s="65"/>
      <c r="K17" s="34"/>
      <c r="L17" s="100">
        <v>2400</v>
      </c>
      <c r="M17" s="69"/>
      <c r="N17" s="70"/>
      <c r="O17" s="70"/>
      <c r="P17" s="35">
        <f>L17</f>
        <v>2400</v>
      </c>
      <c r="Q17" s="13"/>
    </row>
    <row r="18" spans="1:17" ht="22.5" customHeight="1">
      <c r="A18" s="209"/>
      <c r="B18" s="33" t="s">
        <v>17</v>
      </c>
      <c r="C18" s="34"/>
      <c r="D18" s="34"/>
      <c r="E18" s="34"/>
      <c r="F18" s="65"/>
      <c r="G18" s="34"/>
      <c r="H18" s="34"/>
      <c r="I18" s="34"/>
      <c r="J18" s="65"/>
      <c r="K18" s="34"/>
      <c r="L18" s="100">
        <v>3700.7999999999997</v>
      </c>
      <c r="M18" s="69"/>
      <c r="N18" s="70"/>
      <c r="O18" s="70"/>
      <c r="P18" s="35">
        <f>L18</f>
        <v>3700.7999999999997</v>
      </c>
      <c r="Q18" s="13"/>
    </row>
    <row r="19" spans="1:17" ht="22.5" customHeight="1">
      <c r="A19" s="209"/>
      <c r="B19" s="36" t="s">
        <v>7</v>
      </c>
      <c r="C19" s="196"/>
      <c r="D19" s="196"/>
      <c r="E19" s="196"/>
      <c r="F19" s="196"/>
      <c r="G19" s="196"/>
      <c r="H19" s="196"/>
      <c r="I19" s="196"/>
      <c r="J19" s="196"/>
      <c r="K19" s="37"/>
      <c r="L19" s="101">
        <v>3130.87</v>
      </c>
      <c r="M19" s="70"/>
      <c r="N19" s="218"/>
      <c r="O19" s="218"/>
      <c r="P19" s="38">
        <f>IF($L$22=0,L19,MIN(L19,ROUND((($L$15+$L$17+$L$18+$L$21)/12),2)))</f>
        <v>3130.87</v>
      </c>
      <c r="Q19" s="13"/>
    </row>
    <row r="20" spans="1:17" ht="22.5" customHeight="1">
      <c r="A20" s="209"/>
      <c r="B20" s="39" t="s">
        <v>111</v>
      </c>
      <c r="C20" s="219"/>
      <c r="D20" s="219"/>
      <c r="E20" s="219"/>
      <c r="F20" s="219"/>
      <c r="G20" s="219"/>
      <c r="H20" s="219"/>
      <c r="I20" s="196"/>
      <c r="J20" s="196"/>
      <c r="K20" s="40"/>
      <c r="L20" s="102">
        <v>3298.93</v>
      </c>
      <c r="M20" s="70"/>
      <c r="N20" s="218"/>
      <c r="O20" s="218"/>
      <c r="P20" s="38">
        <f>IF($L$22=0,L20,MIN(L20,ROUND((($L$15+$L$17+$L$18+$L$21)/12),2)))</f>
        <v>3186.89</v>
      </c>
      <c r="Q20" s="13"/>
    </row>
    <row r="21" spans="1:17" ht="22.5" customHeight="1">
      <c r="A21" s="209"/>
      <c r="B21" s="39" t="s">
        <v>45</v>
      </c>
      <c r="C21" s="40"/>
      <c r="D21" s="40"/>
      <c r="E21" s="40"/>
      <c r="F21" s="40"/>
      <c r="G21" s="40"/>
      <c r="H21" s="40"/>
      <c r="I21" s="40"/>
      <c r="J21" s="40"/>
      <c r="K21" s="40"/>
      <c r="L21" s="66">
        <f>G59</f>
        <v>0</v>
      </c>
      <c r="M21" s="70"/>
      <c r="N21" s="70"/>
      <c r="O21" s="70"/>
      <c r="P21" s="41">
        <f>L21</f>
        <v>0</v>
      </c>
      <c r="Q21" s="13"/>
    </row>
    <row r="22" spans="1:17" ht="22.5" customHeight="1">
      <c r="A22" s="209"/>
      <c r="B22" s="97" t="s">
        <v>60</v>
      </c>
      <c r="C22" s="37"/>
      <c r="D22" s="37"/>
      <c r="E22" s="37"/>
      <c r="F22" s="37"/>
      <c r="G22" s="37"/>
      <c r="H22" s="37"/>
      <c r="I22" s="37"/>
      <c r="J22" s="37"/>
      <c r="K22" s="37"/>
      <c r="L22" s="67">
        <f>G72</f>
        <v>1000</v>
      </c>
      <c r="M22" s="70"/>
      <c r="N22" s="70"/>
      <c r="O22" s="70"/>
      <c r="P22" s="38">
        <v>0</v>
      </c>
      <c r="Q22" s="13"/>
    </row>
    <row r="23" spans="1:17" ht="22.5" customHeight="1" thickBot="1">
      <c r="A23" s="209"/>
      <c r="B23" s="96" t="s">
        <v>59</v>
      </c>
      <c r="C23" s="94"/>
      <c r="D23" s="94"/>
      <c r="E23" s="94"/>
      <c r="F23" s="94"/>
      <c r="G23" s="94"/>
      <c r="H23" s="94"/>
      <c r="I23" s="94"/>
      <c r="J23" s="94"/>
      <c r="K23" s="94"/>
      <c r="L23" s="103">
        <v>0</v>
      </c>
      <c r="M23" s="70"/>
      <c r="N23" s="70"/>
      <c r="O23" s="70"/>
      <c r="P23" s="55">
        <v>0</v>
      </c>
      <c r="Q23" s="13"/>
    </row>
    <row r="24" spans="1:17" ht="22.5" customHeight="1" thickBot="1">
      <c r="A24" s="217"/>
      <c r="B24" s="42" t="s">
        <v>44</v>
      </c>
      <c r="C24" s="185"/>
      <c r="D24" s="185"/>
      <c r="E24" s="185"/>
      <c r="F24" s="185"/>
      <c r="G24" s="185"/>
      <c r="H24" s="185"/>
      <c r="I24" s="185"/>
      <c r="J24" s="185"/>
      <c r="K24" s="43"/>
      <c r="L24" s="68">
        <f>L15+SUM(L17:L23)</f>
        <v>45672.479999999996</v>
      </c>
      <c r="M24" s="63"/>
      <c r="N24" s="213"/>
      <c r="O24" s="213"/>
      <c r="P24" s="46">
        <f>SUM(P15:P23)</f>
        <v>44560.44000000001</v>
      </c>
      <c r="Q24" s="13"/>
    </row>
    <row r="25" spans="1:17" ht="9.75" customHeight="1" thickBot="1">
      <c r="A25" s="71"/>
      <c r="B25" s="58"/>
      <c r="C25" s="72"/>
      <c r="D25" s="72"/>
      <c r="E25" s="72"/>
      <c r="F25" s="72"/>
      <c r="G25" s="72"/>
      <c r="H25" s="72"/>
      <c r="I25" s="72"/>
      <c r="J25" s="72"/>
      <c r="K25" s="72"/>
      <c r="L25" s="72"/>
      <c r="M25" s="73"/>
      <c r="N25" s="72"/>
      <c r="O25" s="72"/>
      <c r="P25" s="13"/>
      <c r="Q25" s="13"/>
    </row>
    <row r="26" spans="1:17" ht="22.5" customHeight="1">
      <c r="A26" s="208" t="s">
        <v>6</v>
      </c>
      <c r="B26" s="48" t="s">
        <v>21</v>
      </c>
      <c r="C26" s="215"/>
      <c r="D26" s="215"/>
      <c r="E26" s="215"/>
      <c r="F26" s="215"/>
      <c r="G26" s="168">
        <f>P15+P17+P18+P21+G27</f>
        <v>38242.68000000001</v>
      </c>
      <c r="H26" s="169"/>
      <c r="I26" s="216"/>
      <c r="J26" s="216"/>
      <c r="K26" s="74"/>
      <c r="L26" s="104">
        <v>8791.04</v>
      </c>
      <c r="M26" s="75"/>
      <c r="N26" s="106">
        <f>IF(VLOOKUP(VALUE(RIGHT(C11,4)),Stammdaten!E3:M14,2)=0,"Stammdaten",VLOOKUP(VALUE(RIGHT(C11,4)),Stammdaten!E3:M14,2))</f>
        <v>0.2163</v>
      </c>
      <c r="O26" s="76"/>
      <c r="P26" s="50">
        <f>MIN(ROUND(N26*G26,2),VALUE(L26))</f>
        <v>8271.89</v>
      </c>
      <c r="Q26" s="13"/>
    </row>
    <row r="27" spans="1:17" ht="27" customHeight="1">
      <c r="A27" s="209"/>
      <c r="B27" s="277" t="s">
        <v>151</v>
      </c>
      <c r="C27" s="278"/>
      <c r="D27" s="278"/>
      <c r="E27" s="278"/>
      <c r="F27" s="278"/>
      <c r="G27" s="165">
        <v>0</v>
      </c>
      <c r="H27" s="170"/>
      <c r="I27" s="196"/>
      <c r="J27" s="196"/>
      <c r="K27" s="37"/>
      <c r="L27" s="101">
        <v>0</v>
      </c>
      <c r="M27" s="75"/>
      <c r="N27" s="106">
        <f>IF(VLOOKUP(VALUE(RIGHT(C11,4)),Stammdaten!E3:M14,3)=0,"Stammdaten",VLOOKUP(VALUE(RIGHT(C11,4)),Stammdaten!E3:M14,3))</f>
        <v>0.1807</v>
      </c>
      <c r="O27" s="63"/>
      <c r="P27" s="38">
        <f>MIN(ROUND(N27*G27,2),VALUE(L27))</f>
        <v>0</v>
      </c>
      <c r="Q27" s="13"/>
    </row>
    <row r="28" spans="1:17" ht="22.5" customHeight="1">
      <c r="A28" s="209"/>
      <c r="B28" s="51" t="s">
        <v>22</v>
      </c>
      <c r="C28" s="196"/>
      <c r="D28" s="196"/>
      <c r="E28" s="196"/>
      <c r="F28" s="196"/>
      <c r="G28" s="165">
        <f>P19+P20</f>
        <v>6317.76</v>
      </c>
      <c r="H28" s="170"/>
      <c r="I28" s="196"/>
      <c r="J28" s="196"/>
      <c r="K28" s="37"/>
      <c r="L28" s="101">
        <v>1358.61</v>
      </c>
      <c r="M28" s="75"/>
      <c r="N28" s="106">
        <f>IF(VLOOKUP(VALUE(RIGHT(C11,4)),Stammdaten!E3:M14,4)=0,"Stammdaten",VLOOKUP(VALUE(RIGHT(C11,4)),Stammdaten!E3:M14,4))</f>
        <v>0.2113</v>
      </c>
      <c r="O28" s="63"/>
      <c r="P28" s="38">
        <f>MIN(ROUND((2*$M$11*N28),2),ROUND(N28*G28,2),VALUE(L28))</f>
        <v>1334.94</v>
      </c>
      <c r="Q28" s="13"/>
    </row>
    <row r="29" spans="1:17" ht="22.5" customHeight="1" thickBot="1">
      <c r="A29" s="209"/>
      <c r="B29" s="52" t="s">
        <v>10</v>
      </c>
      <c r="C29" s="37"/>
      <c r="D29" s="37"/>
      <c r="E29" s="37"/>
      <c r="F29" s="37"/>
      <c r="G29" s="165">
        <f>$P$24-$P$23+G27</f>
        <v>44560.44000000001</v>
      </c>
      <c r="H29" s="170"/>
      <c r="I29" s="37"/>
      <c r="J29" s="37"/>
      <c r="K29" s="37"/>
      <c r="L29" s="105">
        <v>669.22</v>
      </c>
      <c r="M29" s="77"/>
      <c r="N29" s="106">
        <f>IF(VLOOKUP(VALUE(RIGHT(C11,4)),Stammdaten!E3:M14,5)=0,"Stammdaten",VLOOKUP(VALUE(RIGHT(C11,4)),Stammdaten!E3:M14,5))</f>
        <v>0.0153</v>
      </c>
      <c r="O29" s="76"/>
      <c r="P29" s="38">
        <f>MIN(ROUND(N29*G29,2),VALUE(L29))</f>
        <v>669.22</v>
      </c>
      <c r="Q29" s="13"/>
    </row>
    <row r="30" spans="1:17" ht="22.5" customHeight="1" thickBot="1">
      <c r="A30" s="214"/>
      <c r="B30" s="42" t="s">
        <v>12</v>
      </c>
      <c r="C30" s="185"/>
      <c r="D30" s="185"/>
      <c r="E30" s="185"/>
      <c r="F30" s="185"/>
      <c r="G30" s="207"/>
      <c r="H30" s="207"/>
      <c r="I30" s="185"/>
      <c r="J30" s="185"/>
      <c r="K30" s="43"/>
      <c r="L30" s="78"/>
      <c r="M30" s="63"/>
      <c r="N30" s="45"/>
      <c r="O30" s="63"/>
      <c r="P30" s="46">
        <f>SUM(P26:P29)</f>
        <v>10276.05</v>
      </c>
      <c r="Q30" s="13"/>
    </row>
    <row r="31" spans="1:17" ht="9.75" customHeight="1" thickBot="1">
      <c r="A31" s="56"/>
      <c r="B31" s="57"/>
      <c r="C31" s="57"/>
      <c r="D31" s="57"/>
      <c r="E31" s="57"/>
      <c r="F31" s="57"/>
      <c r="G31" s="57"/>
      <c r="H31" s="57"/>
      <c r="I31" s="57"/>
      <c r="J31" s="57"/>
      <c r="K31" s="57"/>
      <c r="L31" s="57"/>
      <c r="M31" s="79"/>
      <c r="N31" s="58"/>
      <c r="O31" s="57"/>
      <c r="P31" s="13"/>
      <c r="Q31" s="13"/>
    </row>
    <row r="32" spans="1:17" ht="22.5" customHeight="1">
      <c r="A32" s="208" t="s">
        <v>2</v>
      </c>
      <c r="B32" s="28" t="s">
        <v>15</v>
      </c>
      <c r="C32" s="211"/>
      <c r="D32" s="211"/>
      <c r="E32" s="211"/>
      <c r="F32" s="212"/>
      <c r="G32" s="211"/>
      <c r="H32" s="211"/>
      <c r="I32" s="211"/>
      <c r="J32" s="211"/>
      <c r="K32" s="29"/>
      <c r="L32" s="99">
        <v>2118.26</v>
      </c>
      <c r="M32" s="30"/>
      <c r="N32" s="106">
        <f>IF(VLOOKUP(VALUE(RIGHT(C11,4)),Stammdaten!E3:M14,7)=0,"Stammdaten",VLOOKUP(VALUE(RIGHT(C11,4)),Stammdaten!E3:M14,7))</f>
        <v>0.045</v>
      </c>
      <c r="O32" s="54"/>
      <c r="P32" s="31">
        <f>MIN(ROUND(N32*($P$24-$P$23),2),VALUE(L32))</f>
        <v>2005.22</v>
      </c>
      <c r="Q32" s="13"/>
    </row>
    <row r="33" spans="1:17" ht="22.5" customHeight="1" thickBot="1">
      <c r="A33" s="209"/>
      <c r="B33" s="36" t="s">
        <v>14</v>
      </c>
      <c r="C33" s="37"/>
      <c r="D33" s="37"/>
      <c r="E33" s="37"/>
      <c r="F33" s="37"/>
      <c r="G33" s="37"/>
      <c r="H33" s="37"/>
      <c r="I33" s="37"/>
      <c r="J33" s="37"/>
      <c r="K33" s="37"/>
      <c r="L33" s="107">
        <v>207.16</v>
      </c>
      <c r="M33" s="30"/>
      <c r="N33" s="106">
        <f>IF(VLOOKUP(VALUE(RIGHT(C11,4)),Stammdaten!E3:M14,8)=0,"Stammdaten",VLOOKUP(VALUE(RIGHT(C11,4)),Stammdaten!E3:M14,8))</f>
        <v>0.0044</v>
      </c>
      <c r="O33" s="54"/>
      <c r="P33" s="38">
        <f>MIN(ROUND(N33*($P$24-$P$23),2),VALUE(L33))</f>
        <v>196.07</v>
      </c>
      <c r="Q33" s="13"/>
    </row>
    <row r="34" spans="1:17" ht="22.5" customHeight="1" thickBot="1">
      <c r="A34" s="210"/>
      <c r="B34" s="42" t="s">
        <v>13</v>
      </c>
      <c r="C34" s="185"/>
      <c r="D34" s="185"/>
      <c r="E34" s="185"/>
      <c r="F34" s="185"/>
      <c r="G34" s="207"/>
      <c r="H34" s="207"/>
      <c r="I34" s="185"/>
      <c r="J34" s="185"/>
      <c r="K34" s="43"/>
      <c r="L34" s="44"/>
      <c r="M34" s="45"/>
      <c r="N34" s="45"/>
      <c r="O34" s="45"/>
      <c r="P34" s="46">
        <f>SUM(P32:P33)</f>
        <v>2201.29</v>
      </c>
      <c r="Q34" s="13"/>
    </row>
    <row r="35" spans="1:17" ht="9.75" customHeight="1" thickBot="1">
      <c r="A35" s="56"/>
      <c r="B35" s="57"/>
      <c r="C35" s="57"/>
      <c r="D35" s="57"/>
      <c r="E35" s="57"/>
      <c r="F35" s="57"/>
      <c r="G35" s="57"/>
      <c r="H35" s="57"/>
      <c r="I35" s="57"/>
      <c r="J35" s="57"/>
      <c r="K35" s="57"/>
      <c r="L35" s="57"/>
      <c r="M35" s="79"/>
      <c r="N35" s="58"/>
      <c r="O35" s="57"/>
      <c r="P35" s="13"/>
      <c r="Q35" s="13"/>
    </row>
    <row r="36" spans="1:17" ht="22.5" customHeight="1">
      <c r="A36" s="208" t="s">
        <v>46</v>
      </c>
      <c r="B36" s="28" t="s">
        <v>0</v>
      </c>
      <c r="C36" s="211"/>
      <c r="D36" s="211"/>
      <c r="E36" s="211"/>
      <c r="F36" s="212"/>
      <c r="G36" s="168">
        <f>$P$24-$P$23</f>
        <v>44560.44000000001</v>
      </c>
      <c r="H36" s="169"/>
      <c r="I36" s="211"/>
      <c r="J36" s="211"/>
      <c r="K36" s="29"/>
      <c r="L36" s="99">
        <v>1412.21</v>
      </c>
      <c r="M36" s="30"/>
      <c r="N36" s="106">
        <f>IF(VLOOKUP(VALUE(RIGHT(C11,4)),Stammdaten!E3:M14,9)=0,"Stammdaten",VLOOKUP(VALUE(RIGHT(C11,4)),Stammdaten!E3:M14,9))</f>
        <v>0.03</v>
      </c>
      <c r="O36" s="54"/>
      <c r="P36" s="31">
        <f>MIN(ROUND(N36*G36,2),VALUE(L36))</f>
        <v>1336.81</v>
      </c>
      <c r="Q36" s="13"/>
    </row>
    <row r="37" spans="1:17" ht="22.5" customHeight="1" thickBot="1">
      <c r="A37" s="209"/>
      <c r="B37" s="36" t="s">
        <v>43</v>
      </c>
      <c r="C37" s="37"/>
      <c r="D37" s="37"/>
      <c r="E37" s="37"/>
      <c r="F37" s="37"/>
      <c r="G37" s="37"/>
      <c r="H37" s="37"/>
      <c r="I37" s="37"/>
      <c r="J37" s="37"/>
      <c r="K37" s="37"/>
      <c r="L37" s="107">
        <v>0</v>
      </c>
      <c r="M37" s="30"/>
      <c r="N37" s="45"/>
      <c r="O37" s="54"/>
      <c r="P37" s="38">
        <f>IF(OR(RIGHT(C11,4)="2017",RIGHT(C11,4)="2023"),MIN(VALUE(L37),2*53),MIN(VALUE(L37),2*52))</f>
        <v>0</v>
      </c>
      <c r="Q37" s="13"/>
    </row>
    <row r="38" spans="1:17" ht="22.5" customHeight="1" thickBot="1">
      <c r="A38" s="210"/>
      <c r="B38" s="42" t="s">
        <v>47</v>
      </c>
      <c r="C38" s="185"/>
      <c r="D38" s="185"/>
      <c r="E38" s="185"/>
      <c r="F38" s="185"/>
      <c r="G38" s="185"/>
      <c r="H38" s="185"/>
      <c r="I38" s="185"/>
      <c r="J38" s="185"/>
      <c r="K38" s="43"/>
      <c r="L38" s="44"/>
      <c r="M38" s="45"/>
      <c r="N38" s="45"/>
      <c r="O38" s="45"/>
      <c r="P38" s="46">
        <f>SUM(P36:P37)</f>
        <v>1336.81</v>
      </c>
      <c r="Q38" s="13"/>
    </row>
    <row r="39" spans="1:17" ht="9.75" customHeight="1" thickBot="1">
      <c r="A39" s="56"/>
      <c r="B39" s="57"/>
      <c r="C39" s="57"/>
      <c r="D39" s="57"/>
      <c r="E39" s="57"/>
      <c r="F39" s="57"/>
      <c r="G39" s="57"/>
      <c r="H39" s="57"/>
      <c r="I39" s="57"/>
      <c r="J39" s="57"/>
      <c r="K39" s="57"/>
      <c r="L39" s="57"/>
      <c r="M39" s="79"/>
      <c r="N39" s="58"/>
      <c r="O39" s="57"/>
      <c r="P39" s="13"/>
      <c r="Q39" s="13"/>
    </row>
    <row r="40" spans="1:17" ht="22.5" customHeight="1" thickBot="1">
      <c r="A40" s="139" t="s">
        <v>113</v>
      </c>
      <c r="B40" s="204" t="s">
        <v>112</v>
      </c>
      <c r="C40" s="205"/>
      <c r="D40" s="205"/>
      <c r="E40" s="205"/>
      <c r="F40" s="205"/>
      <c r="G40" s="205"/>
      <c r="H40" s="205"/>
      <c r="I40" s="205"/>
      <c r="J40" s="205"/>
      <c r="K40" s="206"/>
      <c r="L40" s="140">
        <v>0</v>
      </c>
      <c r="M40" s="30"/>
      <c r="N40" s="45"/>
      <c r="O40" s="54"/>
      <c r="P40" s="141">
        <f>L40</f>
        <v>0</v>
      </c>
      <c r="Q40" s="13"/>
    </row>
    <row r="41" spans="1:17" ht="9.75" customHeight="1" thickBot="1">
      <c r="A41" s="56"/>
      <c r="B41" s="57"/>
      <c r="C41" s="57"/>
      <c r="D41" s="57"/>
      <c r="E41" s="57"/>
      <c r="F41" s="57"/>
      <c r="G41" s="57"/>
      <c r="H41" s="57"/>
      <c r="I41" s="57"/>
      <c r="J41" s="57"/>
      <c r="K41" s="57"/>
      <c r="L41" s="57"/>
      <c r="M41" s="79"/>
      <c r="N41" s="58"/>
      <c r="O41" s="57"/>
      <c r="P41" s="13"/>
      <c r="Q41" s="13"/>
    </row>
    <row r="42" spans="1:17" ht="19.5" customHeight="1" thickBot="1">
      <c r="A42" s="171" t="s">
        <v>11</v>
      </c>
      <c r="B42" s="172"/>
      <c r="C42" s="236"/>
      <c r="D42" s="236"/>
      <c r="E42" s="236"/>
      <c r="F42" s="236"/>
      <c r="G42" s="173"/>
      <c r="H42" s="173"/>
      <c r="I42" s="236"/>
      <c r="J42" s="236"/>
      <c r="K42" s="236"/>
      <c r="L42" s="236"/>
      <c r="M42" s="236"/>
      <c r="N42" s="236"/>
      <c r="O42" s="173"/>
      <c r="P42" s="174">
        <f>P24+P30+P34+P38+P40</f>
        <v>58374.590000000004</v>
      </c>
      <c r="Q42" s="13"/>
    </row>
    <row r="43" spans="1:17" ht="9.75" customHeight="1" thickBot="1">
      <c r="A43" s="56"/>
      <c r="B43" s="57"/>
      <c r="C43" s="57"/>
      <c r="D43" s="57"/>
      <c r="E43" s="57"/>
      <c r="F43" s="57"/>
      <c r="G43" s="57"/>
      <c r="H43" s="57"/>
      <c r="I43" s="57"/>
      <c r="J43" s="57"/>
      <c r="K43" s="57"/>
      <c r="L43" s="57"/>
      <c r="M43" s="79"/>
      <c r="N43" s="58"/>
      <c r="O43" s="57"/>
      <c r="P43" s="13"/>
      <c r="Q43" s="13"/>
    </row>
    <row r="44" spans="1:17" ht="22.5" customHeight="1" thickBot="1">
      <c r="A44" s="139" t="s">
        <v>139</v>
      </c>
      <c r="B44" s="204" t="s">
        <v>140</v>
      </c>
      <c r="C44" s="205"/>
      <c r="D44" s="205"/>
      <c r="E44" s="205"/>
      <c r="F44" s="205"/>
      <c r="G44" s="205"/>
      <c r="H44" s="205"/>
      <c r="I44" s="205"/>
      <c r="J44" s="205"/>
      <c r="K44" s="206"/>
      <c r="L44" s="140">
        <v>0</v>
      </c>
      <c r="M44" s="30"/>
      <c r="N44" s="45"/>
      <c r="O44" s="54"/>
      <c r="P44" s="141">
        <f>L44</f>
        <v>0</v>
      </c>
      <c r="Q44" s="13"/>
    </row>
    <row r="45" spans="1:17" ht="9.75" customHeight="1" thickBot="1">
      <c r="A45" s="56"/>
      <c r="B45" s="57"/>
      <c r="C45" s="57"/>
      <c r="D45" s="57"/>
      <c r="E45" s="57"/>
      <c r="F45" s="57"/>
      <c r="G45" s="57"/>
      <c r="H45" s="57"/>
      <c r="I45" s="57"/>
      <c r="J45" s="57"/>
      <c r="K45" s="57"/>
      <c r="L45" s="57"/>
      <c r="M45" s="79"/>
      <c r="N45" s="58"/>
      <c r="O45" s="57"/>
      <c r="P45" s="13"/>
      <c r="Q45" s="13"/>
    </row>
    <row r="46" spans="1:17" ht="19.5" customHeight="1" thickBot="1">
      <c r="A46" s="59" t="s">
        <v>141</v>
      </c>
      <c r="B46" s="60"/>
      <c r="C46" s="203"/>
      <c r="D46" s="203"/>
      <c r="E46" s="203"/>
      <c r="F46" s="203"/>
      <c r="G46" s="164"/>
      <c r="H46" s="164"/>
      <c r="I46" s="203"/>
      <c r="J46" s="203"/>
      <c r="K46" s="203"/>
      <c r="L46" s="203"/>
      <c r="M46" s="203"/>
      <c r="N46" s="203"/>
      <c r="O46" s="164"/>
      <c r="P46" s="61">
        <f>P42-P44</f>
        <v>58374.590000000004</v>
      </c>
      <c r="Q46" s="13"/>
    </row>
    <row r="47" spans="1:17" ht="19.5" customHeight="1">
      <c r="A47" s="62"/>
      <c r="B47" s="62"/>
      <c r="C47" s="63"/>
      <c r="D47" s="63"/>
      <c r="E47" s="63"/>
      <c r="F47" s="63"/>
      <c r="G47" s="63"/>
      <c r="H47" s="63"/>
      <c r="I47" s="13"/>
      <c r="J47" s="13"/>
      <c r="K47" s="13"/>
      <c r="L47" s="13"/>
      <c r="M47" s="13"/>
      <c r="N47" s="13"/>
      <c r="O47" s="13"/>
      <c r="P47" s="13"/>
      <c r="Q47" s="13"/>
    </row>
    <row r="48" spans="1:17" ht="13.5" thickBot="1">
      <c r="A48" s="13" t="s">
        <v>23</v>
      </c>
      <c r="B48" s="13"/>
      <c r="C48" s="13"/>
      <c r="D48" s="13"/>
      <c r="E48" s="13"/>
      <c r="F48" s="13"/>
      <c r="G48" s="13"/>
      <c r="H48" s="13"/>
      <c r="I48" s="13"/>
      <c r="J48" s="13"/>
      <c r="K48" s="13"/>
      <c r="L48" s="13"/>
      <c r="M48" s="13"/>
      <c r="N48" s="13"/>
      <c r="O48" s="13"/>
      <c r="P48" s="13"/>
      <c r="Q48" s="13"/>
    </row>
    <row r="49" spans="1:17" ht="13.5" thickBot="1">
      <c r="A49" s="80" t="s">
        <v>24</v>
      </c>
      <c r="B49" s="189"/>
      <c r="C49" s="190"/>
      <c r="D49" s="190"/>
      <c r="E49" s="190"/>
      <c r="F49" s="191"/>
      <c r="G49" s="108"/>
      <c r="H49" s="13"/>
      <c r="I49" s="81" t="str">
        <f>CONCATENATE("Berechnung noch nicht abgerechneter Personalkosten im Jahr ",RIGHT(C11,4))</f>
        <v>Berechnung noch nicht abgerechneter Personalkosten im Jahr 2015</v>
      </c>
      <c r="J49" s="13"/>
      <c r="K49" s="13"/>
      <c r="L49" s="13"/>
      <c r="M49" s="13"/>
      <c r="N49" s="13"/>
      <c r="O49" s="13"/>
      <c r="P49" s="13"/>
      <c r="Q49" s="13"/>
    </row>
    <row r="50" spans="1:17" ht="13.5">
      <c r="A50" s="80" t="s">
        <v>25</v>
      </c>
      <c r="B50" s="192"/>
      <c r="C50" s="193"/>
      <c r="D50" s="193"/>
      <c r="E50" s="193"/>
      <c r="F50" s="194"/>
      <c r="G50" s="109"/>
      <c r="H50" s="13"/>
      <c r="I50" s="82" t="str">
        <f>CONCATENATE("Bereits abgerechnet im Jahr ",RIGHT(C11,4))</f>
        <v>Bereits abgerechnet im Jahr 2015</v>
      </c>
      <c r="J50" s="13"/>
      <c r="K50" s="13"/>
      <c r="L50" s="13"/>
      <c r="M50" s="13"/>
      <c r="N50" s="79"/>
      <c r="O50" s="70"/>
      <c r="P50" s="108"/>
      <c r="Q50" s="13"/>
    </row>
    <row r="51" spans="1:17" ht="13.5" thickBot="1">
      <c r="A51" s="80" t="s">
        <v>26</v>
      </c>
      <c r="B51" s="192"/>
      <c r="C51" s="193"/>
      <c r="D51" s="193"/>
      <c r="E51" s="193"/>
      <c r="F51" s="194"/>
      <c r="G51" s="109"/>
      <c r="H51" s="13"/>
      <c r="I51" s="13"/>
      <c r="J51" s="13"/>
      <c r="K51" s="13"/>
      <c r="L51" s="13"/>
      <c r="M51" s="13"/>
      <c r="N51" s="79"/>
      <c r="O51" s="70"/>
      <c r="P51" s="110"/>
      <c r="Q51" s="13"/>
    </row>
    <row r="52" spans="1:17" ht="13.5" thickBot="1">
      <c r="A52" s="80" t="s">
        <v>27</v>
      </c>
      <c r="B52" s="192"/>
      <c r="C52" s="193"/>
      <c r="D52" s="193"/>
      <c r="E52" s="193"/>
      <c r="F52" s="194"/>
      <c r="G52" s="109"/>
      <c r="H52" s="13"/>
      <c r="I52" s="13"/>
      <c r="J52" s="13"/>
      <c r="K52" s="13"/>
      <c r="L52" s="13"/>
      <c r="M52" s="13"/>
      <c r="N52" s="79"/>
      <c r="O52" s="63"/>
      <c r="P52" s="47">
        <f>SUM(O50:P51)</f>
        <v>0</v>
      </c>
      <c r="Q52" s="13"/>
    </row>
    <row r="53" spans="1:17" ht="13.5">
      <c r="A53" s="80" t="s">
        <v>28</v>
      </c>
      <c r="B53" s="192"/>
      <c r="C53" s="193"/>
      <c r="D53" s="193"/>
      <c r="E53" s="193"/>
      <c r="F53" s="194"/>
      <c r="G53" s="109"/>
      <c r="H53" s="13"/>
      <c r="I53" s="13"/>
      <c r="J53" s="13"/>
      <c r="K53" s="13"/>
      <c r="L53" s="13"/>
      <c r="M53" s="13"/>
      <c r="N53" s="79"/>
      <c r="O53" s="79"/>
      <c r="P53" s="13"/>
      <c r="Q53" s="13"/>
    </row>
    <row r="54" spans="1:17" ht="13.5">
      <c r="A54" s="80" t="s">
        <v>29</v>
      </c>
      <c r="B54" s="192"/>
      <c r="C54" s="193"/>
      <c r="D54" s="193"/>
      <c r="E54" s="193"/>
      <c r="F54" s="194"/>
      <c r="G54" s="109"/>
      <c r="H54" s="13"/>
      <c r="I54" s="13"/>
      <c r="J54" s="13"/>
      <c r="K54" s="13"/>
      <c r="L54" s="13"/>
      <c r="M54" s="13"/>
      <c r="N54" s="79"/>
      <c r="O54" s="79"/>
      <c r="P54" s="13"/>
      <c r="Q54" s="13"/>
    </row>
    <row r="55" spans="1:17" ht="13.5" thickBot="1">
      <c r="A55" s="80" t="s">
        <v>30</v>
      </c>
      <c r="B55" s="192"/>
      <c r="C55" s="193"/>
      <c r="D55" s="193"/>
      <c r="E55" s="193"/>
      <c r="F55" s="194"/>
      <c r="G55" s="109"/>
      <c r="H55" s="13"/>
      <c r="I55" s="82" t="str">
        <f>CONCATENATE("noch abzurechnen im Jahr ",RIGHT(C11,4))</f>
        <v>noch abzurechnen im Jahr 2015</v>
      </c>
      <c r="J55" s="13"/>
      <c r="K55" s="13"/>
      <c r="L55" s="13"/>
      <c r="M55" s="13"/>
      <c r="N55" s="79"/>
      <c r="O55" s="79"/>
      <c r="P55" s="13"/>
      <c r="Q55" s="13"/>
    </row>
    <row r="56" spans="1:17" ht="13.5" thickBot="1">
      <c r="A56" s="80" t="s">
        <v>31</v>
      </c>
      <c r="B56" s="192"/>
      <c r="C56" s="193"/>
      <c r="D56" s="193"/>
      <c r="E56" s="193"/>
      <c r="F56" s="194"/>
      <c r="G56" s="109"/>
      <c r="H56" s="13"/>
      <c r="I56" s="13"/>
      <c r="J56" s="13"/>
      <c r="K56" s="13"/>
      <c r="L56" s="13"/>
      <c r="M56" s="13"/>
      <c r="N56" s="79"/>
      <c r="O56" s="63"/>
      <c r="P56" s="95">
        <f>P46-P52</f>
        <v>58374.590000000004</v>
      </c>
      <c r="Q56" s="13"/>
    </row>
    <row r="57" spans="1:17" ht="13.5">
      <c r="A57" s="80" t="s">
        <v>32</v>
      </c>
      <c r="B57" s="192"/>
      <c r="C57" s="193"/>
      <c r="D57" s="193"/>
      <c r="E57" s="193"/>
      <c r="F57" s="194"/>
      <c r="G57" s="109"/>
      <c r="H57" s="13"/>
      <c r="I57" s="13"/>
      <c r="J57" s="13"/>
      <c r="K57" s="13"/>
      <c r="L57" s="13"/>
      <c r="M57" s="13"/>
      <c r="N57" s="79"/>
      <c r="O57" s="79"/>
      <c r="P57" s="13"/>
      <c r="Q57" s="13"/>
    </row>
    <row r="58" spans="1:17" ht="13.5" thickBot="1">
      <c r="A58" s="80" t="s">
        <v>33</v>
      </c>
      <c r="B58" s="186"/>
      <c r="C58" s="187"/>
      <c r="D58" s="187"/>
      <c r="E58" s="187"/>
      <c r="F58" s="188"/>
      <c r="G58" s="110"/>
      <c r="H58" s="13"/>
      <c r="I58" s="13"/>
      <c r="J58" s="13"/>
      <c r="K58" s="13"/>
      <c r="L58" s="13"/>
      <c r="M58" s="13"/>
      <c r="N58" s="13"/>
      <c r="O58" s="13"/>
      <c r="P58" s="13"/>
      <c r="Q58" s="13"/>
    </row>
    <row r="59" spans="1:17" ht="13.5" thickBot="1">
      <c r="A59" s="13"/>
      <c r="B59" s="13"/>
      <c r="C59" s="13"/>
      <c r="D59" s="13"/>
      <c r="E59" s="13"/>
      <c r="F59" s="13"/>
      <c r="G59" s="47">
        <f>SUM(G49:G58)</f>
        <v>0</v>
      </c>
      <c r="H59" s="13"/>
      <c r="I59" s="13"/>
      <c r="J59" s="13"/>
      <c r="K59" s="13"/>
      <c r="L59" s="13"/>
      <c r="M59" s="13"/>
      <c r="N59" s="13"/>
      <c r="O59" s="13"/>
      <c r="P59" s="13"/>
      <c r="Q59" s="13"/>
    </row>
    <row r="60" spans="1:17" ht="13.5">
      <c r="A60" s="13"/>
      <c r="B60" s="13"/>
      <c r="C60" s="13"/>
      <c r="D60" s="13"/>
      <c r="E60" s="13"/>
      <c r="F60" s="13"/>
      <c r="G60" s="13"/>
      <c r="H60" s="13"/>
      <c r="I60" s="13"/>
      <c r="J60" s="13"/>
      <c r="K60" s="13"/>
      <c r="L60" s="13"/>
      <c r="M60" s="13"/>
      <c r="N60" s="13"/>
      <c r="O60" s="13"/>
      <c r="P60" s="13"/>
      <c r="Q60" s="13"/>
    </row>
    <row r="61" spans="1:17" ht="13.5" thickBot="1">
      <c r="A61" s="13" t="s">
        <v>34</v>
      </c>
      <c r="B61" s="13"/>
      <c r="C61" s="13"/>
      <c r="D61" s="13"/>
      <c r="E61" s="13"/>
      <c r="F61" s="13"/>
      <c r="G61" s="13"/>
      <c r="H61" s="13"/>
      <c r="I61" s="13"/>
      <c r="J61" s="13"/>
      <c r="K61" s="13"/>
      <c r="L61" s="13"/>
      <c r="M61" s="13"/>
      <c r="N61" s="13"/>
      <c r="O61" s="13"/>
      <c r="P61" s="13"/>
      <c r="Q61" s="13"/>
    </row>
    <row r="62" spans="1:17" ht="13.5">
      <c r="A62" s="80" t="s">
        <v>24</v>
      </c>
      <c r="B62" s="189" t="s">
        <v>41</v>
      </c>
      <c r="C62" s="190"/>
      <c r="D62" s="190"/>
      <c r="E62" s="190"/>
      <c r="F62" s="191"/>
      <c r="G62" s="108">
        <v>1000</v>
      </c>
      <c r="H62" s="13"/>
      <c r="I62" s="13"/>
      <c r="J62" s="13"/>
      <c r="K62" s="13"/>
      <c r="L62" s="13"/>
      <c r="M62" s="13"/>
      <c r="N62" s="13"/>
      <c r="O62" s="13"/>
      <c r="P62" s="13"/>
      <c r="Q62" s="13"/>
    </row>
    <row r="63" spans="1:17" ht="13.5">
      <c r="A63" s="80" t="s">
        <v>25</v>
      </c>
      <c r="B63" s="192"/>
      <c r="C63" s="193"/>
      <c r="D63" s="193"/>
      <c r="E63" s="193"/>
      <c r="F63" s="194"/>
      <c r="G63" s="109"/>
      <c r="H63" s="13"/>
      <c r="I63" s="13"/>
      <c r="J63" s="13"/>
      <c r="K63" s="13"/>
      <c r="L63" s="13"/>
      <c r="M63" s="13"/>
      <c r="N63" s="13"/>
      <c r="O63" s="13"/>
      <c r="P63" s="13"/>
      <c r="Q63" s="13"/>
    </row>
    <row r="64" spans="1:17" ht="13.5">
      <c r="A64" s="80" t="s">
        <v>26</v>
      </c>
      <c r="B64" s="192"/>
      <c r="C64" s="193"/>
      <c r="D64" s="193"/>
      <c r="E64" s="193"/>
      <c r="F64" s="194"/>
      <c r="G64" s="109"/>
      <c r="H64" s="13"/>
      <c r="I64" s="13"/>
      <c r="J64" s="13"/>
      <c r="K64" s="13"/>
      <c r="L64" s="13"/>
      <c r="M64" s="13"/>
      <c r="N64" s="13"/>
      <c r="O64" s="13"/>
      <c r="P64" s="13"/>
      <c r="Q64" s="13"/>
    </row>
    <row r="65" spans="1:17" ht="13.5">
      <c r="A65" s="80" t="s">
        <v>27</v>
      </c>
      <c r="B65" s="192"/>
      <c r="C65" s="193"/>
      <c r="D65" s="193"/>
      <c r="E65" s="193"/>
      <c r="F65" s="194"/>
      <c r="G65" s="109"/>
      <c r="H65" s="13"/>
      <c r="I65" s="13"/>
      <c r="J65" s="13"/>
      <c r="K65" s="13"/>
      <c r="L65" s="13"/>
      <c r="M65" s="13"/>
      <c r="N65" s="13"/>
      <c r="O65" s="13"/>
      <c r="P65" s="13"/>
      <c r="Q65" s="13"/>
    </row>
    <row r="66" spans="1:17" ht="13.5">
      <c r="A66" s="80" t="s">
        <v>28</v>
      </c>
      <c r="B66" s="192"/>
      <c r="C66" s="193"/>
      <c r="D66" s="193"/>
      <c r="E66" s="193"/>
      <c r="F66" s="194"/>
      <c r="G66" s="109"/>
      <c r="H66" s="13"/>
      <c r="I66" s="13"/>
      <c r="J66" s="13"/>
      <c r="K66" s="13"/>
      <c r="L66" s="13"/>
      <c r="M66" s="13"/>
      <c r="N66" s="13"/>
      <c r="O66" s="13"/>
      <c r="P66" s="13"/>
      <c r="Q66" s="13"/>
    </row>
    <row r="67" spans="1:17" ht="13.5">
      <c r="A67" s="80" t="s">
        <v>29</v>
      </c>
      <c r="B67" s="192"/>
      <c r="C67" s="193"/>
      <c r="D67" s="193"/>
      <c r="E67" s="193"/>
      <c r="F67" s="194"/>
      <c r="G67" s="109"/>
      <c r="H67" s="13"/>
      <c r="I67" s="13"/>
      <c r="J67" s="13"/>
      <c r="K67" s="13"/>
      <c r="L67" s="13"/>
      <c r="M67" s="13"/>
      <c r="N67" s="13"/>
      <c r="O67" s="13"/>
      <c r="P67" s="13"/>
      <c r="Q67" s="13"/>
    </row>
    <row r="68" spans="1:17" ht="13.5">
      <c r="A68" s="80" t="s">
        <v>30</v>
      </c>
      <c r="B68" s="192"/>
      <c r="C68" s="193"/>
      <c r="D68" s="193"/>
      <c r="E68" s="193"/>
      <c r="F68" s="194"/>
      <c r="G68" s="109"/>
      <c r="H68" s="13"/>
      <c r="I68" s="13"/>
      <c r="J68" s="13"/>
      <c r="K68" s="13"/>
      <c r="L68" s="13"/>
      <c r="M68" s="13"/>
      <c r="N68" s="13"/>
      <c r="O68" s="13"/>
      <c r="P68" s="13"/>
      <c r="Q68" s="13"/>
    </row>
    <row r="69" spans="1:17" ht="13.5">
      <c r="A69" s="80" t="s">
        <v>31</v>
      </c>
      <c r="B69" s="192"/>
      <c r="C69" s="193"/>
      <c r="D69" s="193"/>
      <c r="E69" s="193"/>
      <c r="F69" s="194"/>
      <c r="G69" s="109"/>
      <c r="H69" s="13"/>
      <c r="I69" s="13"/>
      <c r="J69" s="13"/>
      <c r="K69" s="13"/>
      <c r="L69" s="13"/>
      <c r="M69" s="13"/>
      <c r="N69" s="13"/>
      <c r="O69" s="13"/>
      <c r="P69" s="13"/>
      <c r="Q69" s="13"/>
    </row>
    <row r="70" spans="1:17" ht="13.5">
      <c r="A70" s="80" t="s">
        <v>32</v>
      </c>
      <c r="B70" s="192"/>
      <c r="C70" s="193"/>
      <c r="D70" s="193"/>
      <c r="E70" s="193"/>
      <c r="F70" s="194"/>
      <c r="G70" s="109"/>
      <c r="H70" s="13"/>
      <c r="I70" s="13"/>
      <c r="J70" s="13"/>
      <c r="K70" s="13"/>
      <c r="L70" s="13"/>
      <c r="M70" s="13"/>
      <c r="N70" s="13"/>
      <c r="O70" s="13"/>
      <c r="P70" s="13"/>
      <c r="Q70" s="13"/>
    </row>
    <row r="71" spans="1:17" ht="13.5" thickBot="1">
      <c r="A71" s="80" t="s">
        <v>33</v>
      </c>
      <c r="B71" s="186"/>
      <c r="C71" s="187"/>
      <c r="D71" s="187"/>
      <c r="E71" s="187"/>
      <c r="F71" s="188"/>
      <c r="G71" s="110"/>
      <c r="H71" s="13"/>
      <c r="I71" s="13"/>
      <c r="J71" s="13"/>
      <c r="K71" s="13"/>
      <c r="L71" s="13"/>
      <c r="M71" s="13"/>
      <c r="N71" s="13"/>
      <c r="O71" s="13"/>
      <c r="P71" s="13"/>
      <c r="Q71" s="13"/>
    </row>
    <row r="72" spans="1:17" ht="13.5" thickBot="1">
      <c r="A72" s="13"/>
      <c r="B72" s="13"/>
      <c r="C72" s="13"/>
      <c r="D72" s="13"/>
      <c r="E72" s="13"/>
      <c r="F72" s="13"/>
      <c r="G72" s="47">
        <f>SUM(G62:G71)</f>
        <v>1000</v>
      </c>
      <c r="H72" s="13"/>
      <c r="I72" s="13"/>
      <c r="J72" s="13"/>
      <c r="K72" s="13"/>
      <c r="L72" s="13"/>
      <c r="M72" s="13"/>
      <c r="N72" s="13"/>
      <c r="O72" s="13"/>
      <c r="P72" s="13"/>
      <c r="Q72" s="13"/>
    </row>
    <row r="73" spans="1:17" ht="13.5">
      <c r="A73" s="13"/>
      <c r="B73" s="13"/>
      <c r="C73" s="13"/>
      <c r="D73" s="13"/>
      <c r="E73" s="13"/>
      <c r="F73" s="13"/>
      <c r="G73" s="13"/>
      <c r="H73" s="13"/>
      <c r="I73" s="13"/>
      <c r="J73" s="13"/>
      <c r="K73" s="13"/>
      <c r="L73" s="13"/>
      <c r="M73" s="13"/>
      <c r="N73" s="13"/>
      <c r="O73" s="13"/>
      <c r="P73" s="13"/>
      <c r="Q73" s="13"/>
    </row>
    <row r="74" spans="1:17" ht="13.5">
      <c r="A74" s="13" t="s">
        <v>4</v>
      </c>
      <c r="B74" s="13"/>
      <c r="C74" s="13"/>
      <c r="D74" s="13"/>
      <c r="E74" s="13"/>
      <c r="F74" s="13"/>
      <c r="G74" s="13"/>
      <c r="H74" s="13"/>
      <c r="I74" s="202"/>
      <c r="J74" s="202"/>
      <c r="K74" s="202"/>
      <c r="L74" s="13"/>
      <c r="M74" s="57"/>
      <c r="N74" s="83"/>
      <c r="O74" s="83"/>
      <c r="P74" s="83"/>
      <c r="Q74" s="13"/>
    </row>
    <row r="75" spans="1:17" ht="13.5">
      <c r="A75" s="13"/>
      <c r="B75" s="13"/>
      <c r="C75" s="13"/>
      <c r="D75" s="13"/>
      <c r="E75" s="13"/>
      <c r="F75" s="13"/>
      <c r="G75" s="13"/>
      <c r="H75" s="13"/>
      <c r="I75" s="195" t="s">
        <v>5</v>
      </c>
      <c r="J75" s="195"/>
      <c r="K75" s="195"/>
      <c r="L75" s="13"/>
      <c r="M75" s="64"/>
      <c r="N75" s="195" t="s">
        <v>37</v>
      </c>
      <c r="O75" s="195"/>
      <c r="P75" s="195"/>
      <c r="Q75" s="13"/>
    </row>
  </sheetData>
  <sheetProtection password="C1BC" sheet="1"/>
  <protectedRanges>
    <protectedRange sqref="C11 L15:L20 L23 L32:L33 N32:N33 G36 L36:L37 N36 B40:L40 B49:G58 P50:P51 B62:G71 I74 L26:L29 N26:N29 B44:L44" name="Gelbe Felder"/>
    <protectedRange sqref="C8:O9" name="Gelbe Felder_1"/>
    <protectedRange sqref="G26:G29" name="Gelbe Felder_2"/>
  </protectedRanges>
  <mergeCells count="84">
    <mergeCell ref="B27:F27"/>
    <mergeCell ref="I74:K74"/>
    <mergeCell ref="I75:K75"/>
    <mergeCell ref="N75:P75"/>
    <mergeCell ref="B66:F66"/>
    <mergeCell ref="B67:F67"/>
    <mergeCell ref="B68:F68"/>
    <mergeCell ref="B69:F69"/>
    <mergeCell ref="B70:F70"/>
    <mergeCell ref="B71:F71"/>
    <mergeCell ref="B57:F57"/>
    <mergeCell ref="B58:F58"/>
    <mergeCell ref="B62:F62"/>
    <mergeCell ref="B63:F63"/>
    <mergeCell ref="B64:F64"/>
    <mergeCell ref="B65:F65"/>
    <mergeCell ref="B51:F51"/>
    <mergeCell ref="B52:F52"/>
    <mergeCell ref="B53:F53"/>
    <mergeCell ref="B54:F54"/>
    <mergeCell ref="B55:F55"/>
    <mergeCell ref="B56:F56"/>
    <mergeCell ref="C46:F46"/>
    <mergeCell ref="I46:J46"/>
    <mergeCell ref="K46:L46"/>
    <mergeCell ref="M46:N46"/>
    <mergeCell ref="B49:F49"/>
    <mergeCell ref="B50:F50"/>
    <mergeCell ref="B40:K40"/>
    <mergeCell ref="C42:F42"/>
    <mergeCell ref="I42:J42"/>
    <mergeCell ref="K42:L42"/>
    <mergeCell ref="M42:N42"/>
    <mergeCell ref="B44:K44"/>
    <mergeCell ref="A36:A38"/>
    <mergeCell ref="C36:F36"/>
    <mergeCell ref="I36:J36"/>
    <mergeCell ref="C38:F38"/>
    <mergeCell ref="G38:H38"/>
    <mergeCell ref="I38:J38"/>
    <mergeCell ref="C30:F30"/>
    <mergeCell ref="G30:H30"/>
    <mergeCell ref="I30:J30"/>
    <mergeCell ref="A32:A34"/>
    <mergeCell ref="C32:F32"/>
    <mergeCell ref="G32:H32"/>
    <mergeCell ref="I32:J32"/>
    <mergeCell ref="C34:F34"/>
    <mergeCell ref="G34:H34"/>
    <mergeCell ref="I34:J34"/>
    <mergeCell ref="C24:F24"/>
    <mergeCell ref="G24:H24"/>
    <mergeCell ref="I24:J24"/>
    <mergeCell ref="N24:O24"/>
    <mergeCell ref="A26:A30"/>
    <mergeCell ref="C26:F26"/>
    <mergeCell ref="I26:J26"/>
    <mergeCell ref="I27:J27"/>
    <mergeCell ref="C28:F28"/>
    <mergeCell ref="I28:J28"/>
    <mergeCell ref="C19:F19"/>
    <mergeCell ref="G19:H19"/>
    <mergeCell ref="I19:J19"/>
    <mergeCell ref="N19:O19"/>
    <mergeCell ref="C20:F20"/>
    <mergeCell ref="G20:H20"/>
    <mergeCell ref="I20:J20"/>
    <mergeCell ref="N20:O20"/>
    <mergeCell ref="C9:O9"/>
    <mergeCell ref="C11:E11"/>
    <mergeCell ref="G11:L11"/>
    <mergeCell ref="M11:O11"/>
    <mergeCell ref="I13:L13"/>
    <mergeCell ref="A15:A24"/>
    <mergeCell ref="C15:F15"/>
    <mergeCell ref="G15:H15"/>
    <mergeCell ref="I15:J15"/>
    <mergeCell ref="N15:O15"/>
    <mergeCell ref="B1:N1"/>
    <mergeCell ref="B2:N2"/>
    <mergeCell ref="B3:N3"/>
    <mergeCell ref="B4:N4"/>
    <mergeCell ref="B6:N6"/>
    <mergeCell ref="C8:O8"/>
  </mergeCells>
  <printOptions horizontalCentered="1"/>
  <pageMargins left="0.3937007874015748" right="0.3937007874015748" top="0.3937007874015748" bottom="0.3937007874015748" header="0.5118110236220472" footer="0.2362204724409449"/>
  <pageSetup fitToWidth="0" fitToHeight="1" horizontalDpi="600" verticalDpi="600" orientation="portrait" paperSize="9" scale="58" r:id="rId4"/>
  <headerFooter alignWithMargins="0">
    <oddFooter>&amp;L&amp;9&amp;A&amp;RSeite &amp;P von &amp;N</oddFooter>
  </headerFooter>
  <rowBreaks count="1" manualBreakCount="1">
    <brk id="47" max="1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5"/>
  <sheetViews>
    <sheetView showGridLines="0" zoomScaleSheetLayoutView="100" workbookViewId="0" topLeftCell="A1">
      <selection activeCell="A1" sqref="A1"/>
    </sheetView>
  </sheetViews>
  <sheetFormatPr defaultColWidth="12" defaultRowHeight="12.75"/>
  <cols>
    <col min="1" max="1" width="14.83203125" style="1" customWidth="1"/>
    <col min="2" max="2" width="30.83203125" style="1" customWidth="1"/>
    <col min="3" max="3" width="7.33203125" style="1" customWidth="1"/>
    <col min="4" max="4" width="6" style="1" bestFit="1" customWidth="1"/>
    <col min="5" max="6" width="6.83203125" style="1" customWidth="1"/>
    <col min="7" max="7" width="15.83203125" style="1" customWidth="1"/>
    <col min="8" max="8" width="1.83203125" style="1" customWidth="1"/>
    <col min="9" max="9" width="15.83203125" style="1" customWidth="1"/>
    <col min="10" max="10" width="2.33203125" style="1" bestFit="1" customWidth="1"/>
    <col min="11" max="11" width="1.83203125" style="1" customWidth="1"/>
    <col min="12" max="12" width="15.83203125" style="1" customWidth="1"/>
    <col min="13" max="13" width="1.83203125" style="1" customWidth="1"/>
    <col min="14" max="14" width="8.16015625" style="1" customWidth="1"/>
    <col min="15" max="15" width="1.83203125" style="1" customWidth="1"/>
    <col min="16" max="16" width="15.83203125" style="1" customWidth="1"/>
    <col min="17" max="16384" width="12" style="1" customWidth="1"/>
  </cols>
  <sheetData>
    <row r="1" spans="1:17" ht="28.5" customHeight="1">
      <c r="A1" s="13"/>
      <c r="B1" s="197" t="s">
        <v>16</v>
      </c>
      <c r="C1" s="197"/>
      <c r="D1" s="197"/>
      <c r="E1" s="197"/>
      <c r="F1" s="197"/>
      <c r="G1" s="197"/>
      <c r="H1" s="197"/>
      <c r="I1" s="197"/>
      <c r="J1" s="197"/>
      <c r="K1" s="197"/>
      <c r="L1" s="197"/>
      <c r="M1" s="197"/>
      <c r="N1" s="197"/>
      <c r="O1" s="14"/>
      <c r="P1" s="14"/>
      <c r="Q1" s="13"/>
    </row>
    <row r="2" spans="1:17" ht="19.5" customHeight="1">
      <c r="A2" s="13"/>
      <c r="B2" s="198" t="s">
        <v>38</v>
      </c>
      <c r="C2" s="198"/>
      <c r="D2" s="198"/>
      <c r="E2" s="198"/>
      <c r="F2" s="198"/>
      <c r="G2" s="198"/>
      <c r="H2" s="198"/>
      <c r="I2" s="198"/>
      <c r="J2" s="198"/>
      <c r="K2" s="198"/>
      <c r="L2" s="198"/>
      <c r="M2" s="198"/>
      <c r="N2" s="198"/>
      <c r="O2" s="15"/>
      <c r="P2" s="15"/>
      <c r="Q2" s="13"/>
    </row>
    <row r="3" spans="1:18" ht="15" customHeight="1">
      <c r="A3" s="13"/>
      <c r="B3" s="199" t="s">
        <v>42</v>
      </c>
      <c r="C3" s="199"/>
      <c r="D3" s="199"/>
      <c r="E3" s="199"/>
      <c r="F3" s="199"/>
      <c r="G3" s="199"/>
      <c r="H3" s="199"/>
      <c r="I3" s="199"/>
      <c r="J3" s="199"/>
      <c r="K3" s="199"/>
      <c r="L3" s="199"/>
      <c r="M3" s="199"/>
      <c r="N3" s="199"/>
      <c r="O3" s="16"/>
      <c r="P3" s="16"/>
      <c r="Q3" s="16"/>
      <c r="R3" s="2"/>
    </row>
    <row r="4" spans="2:17" ht="19.5" customHeight="1">
      <c r="B4" s="200" t="s">
        <v>48</v>
      </c>
      <c r="C4" s="200"/>
      <c r="D4" s="200"/>
      <c r="E4" s="200"/>
      <c r="F4" s="200"/>
      <c r="G4" s="200"/>
      <c r="H4" s="200"/>
      <c r="I4" s="200"/>
      <c r="J4" s="200"/>
      <c r="K4" s="200"/>
      <c r="L4" s="200"/>
      <c r="M4" s="200"/>
      <c r="N4" s="200"/>
      <c r="O4" s="151"/>
      <c r="P4" s="84" t="s">
        <v>142</v>
      </c>
      <c r="Q4" s="13"/>
    </row>
    <row r="5" spans="1:17" ht="9.75" customHeight="1">
      <c r="A5" s="17"/>
      <c r="B5" s="17"/>
      <c r="C5" s="17"/>
      <c r="D5" s="17"/>
      <c r="E5" s="17"/>
      <c r="F5" s="17"/>
      <c r="G5" s="17"/>
      <c r="H5" s="17"/>
      <c r="I5" s="17"/>
      <c r="J5" s="17"/>
      <c r="K5" s="17"/>
      <c r="L5" s="17"/>
      <c r="M5" s="17"/>
      <c r="N5" s="17"/>
      <c r="O5" s="17"/>
      <c r="P5" s="84"/>
      <c r="Q5" s="13"/>
    </row>
    <row r="6" spans="2:17" ht="19.5" customHeight="1">
      <c r="B6" s="201" t="s">
        <v>121</v>
      </c>
      <c r="C6" s="201"/>
      <c r="D6" s="201"/>
      <c r="E6" s="201"/>
      <c r="F6" s="201"/>
      <c r="G6" s="201"/>
      <c r="H6" s="201"/>
      <c r="I6" s="201"/>
      <c r="J6" s="201"/>
      <c r="K6" s="201"/>
      <c r="L6" s="201"/>
      <c r="M6" s="201"/>
      <c r="N6" s="201"/>
      <c r="O6" s="152"/>
      <c r="P6" s="152"/>
      <c r="Q6" s="151"/>
    </row>
    <row r="7" spans="1:17" ht="19.5" customHeight="1" thickBot="1">
      <c r="A7" s="17"/>
      <c r="B7" s="17"/>
      <c r="C7" s="17"/>
      <c r="D7" s="17"/>
      <c r="E7" s="17"/>
      <c r="F7" s="17"/>
      <c r="G7" s="17"/>
      <c r="H7" s="17"/>
      <c r="I7" s="17"/>
      <c r="J7" s="13"/>
      <c r="K7" s="13"/>
      <c r="L7" s="13"/>
      <c r="M7" s="13"/>
      <c r="N7" s="13"/>
      <c r="O7" s="13"/>
      <c r="P7" s="13"/>
      <c r="Q7" s="13"/>
    </row>
    <row r="8" spans="1:17" ht="27" customHeight="1">
      <c r="A8" s="13"/>
      <c r="B8" s="18" t="s">
        <v>1</v>
      </c>
      <c r="C8" s="226"/>
      <c r="D8" s="227"/>
      <c r="E8" s="227"/>
      <c r="F8" s="227"/>
      <c r="G8" s="227"/>
      <c r="H8" s="227"/>
      <c r="I8" s="227"/>
      <c r="J8" s="227"/>
      <c r="K8" s="227"/>
      <c r="L8" s="227"/>
      <c r="M8" s="227"/>
      <c r="N8" s="227"/>
      <c r="O8" s="228"/>
      <c r="P8" s="13"/>
      <c r="Q8" s="13"/>
    </row>
    <row r="9" spans="1:17" ht="27" customHeight="1" thickBot="1">
      <c r="A9" s="13"/>
      <c r="B9" s="19" t="s">
        <v>39</v>
      </c>
      <c r="C9" s="229"/>
      <c r="D9" s="230"/>
      <c r="E9" s="230"/>
      <c r="F9" s="230"/>
      <c r="G9" s="230"/>
      <c r="H9" s="230"/>
      <c r="I9" s="230"/>
      <c r="J9" s="230"/>
      <c r="K9" s="230"/>
      <c r="L9" s="230"/>
      <c r="M9" s="230"/>
      <c r="N9" s="230"/>
      <c r="O9" s="231"/>
      <c r="P9" s="13"/>
      <c r="Q9" s="13"/>
    </row>
    <row r="10" spans="1:17" ht="10.5" customHeight="1" thickBot="1">
      <c r="A10" s="13"/>
      <c r="B10" s="13"/>
      <c r="C10" s="13"/>
      <c r="D10" s="13"/>
      <c r="E10" s="13"/>
      <c r="F10" s="13"/>
      <c r="G10" s="13"/>
      <c r="H10" s="13"/>
      <c r="I10" s="13"/>
      <c r="J10" s="13"/>
      <c r="K10" s="13"/>
      <c r="L10" s="13"/>
      <c r="M10" s="13"/>
      <c r="N10" s="13"/>
      <c r="O10" s="13"/>
      <c r="P10" s="13"/>
      <c r="Q10" s="13"/>
    </row>
    <row r="11" spans="1:17" ht="20.25" customHeight="1" thickBot="1">
      <c r="A11" s="21"/>
      <c r="B11" s="20" t="s">
        <v>35</v>
      </c>
      <c r="C11" s="232" t="s">
        <v>150</v>
      </c>
      <c r="D11" s="233"/>
      <c r="E11" s="234"/>
      <c r="F11" s="98"/>
      <c r="G11" s="220" t="str">
        <f>CONCATENATE("Höchstbeitragsgrundlage ",RIGHT(C11,4),":")</f>
        <v>Höchstbeitragsgrundlage 2020:</v>
      </c>
      <c r="H11" s="221"/>
      <c r="I11" s="221"/>
      <c r="J11" s="221"/>
      <c r="K11" s="221"/>
      <c r="L11" s="222"/>
      <c r="M11" s="223">
        <f>IF(VLOOKUP(VALUE(RIGHT(C11,4)),Stammdaten!B3:C14,2)=0,"Stammdaten",VLOOKUP(VALUE(RIGHT(C11,4)),Stammdaten!B3:C14,2))</f>
        <v>5370</v>
      </c>
      <c r="N11" s="224"/>
      <c r="O11" s="225"/>
      <c r="P11" s="13"/>
      <c r="Q11" s="13"/>
    </row>
    <row r="12" spans="1:17" ht="10.5" customHeight="1">
      <c r="A12" s="21"/>
      <c r="B12" s="21"/>
      <c r="C12" s="22"/>
      <c r="D12" s="22"/>
      <c r="E12" s="22"/>
      <c r="F12" s="22"/>
      <c r="G12" s="22"/>
      <c r="H12" s="22"/>
      <c r="I12" s="22"/>
      <c r="J12" s="13"/>
      <c r="K12" s="13"/>
      <c r="L12" s="13"/>
      <c r="M12" s="13"/>
      <c r="N12" s="13"/>
      <c r="O12" s="13"/>
      <c r="P12" s="13"/>
      <c r="Q12" s="13"/>
    </row>
    <row r="13" spans="1:17" ht="18">
      <c r="A13" s="21"/>
      <c r="B13" s="21"/>
      <c r="C13" s="13"/>
      <c r="D13" s="13"/>
      <c r="E13" s="13"/>
      <c r="F13" s="13"/>
      <c r="G13" s="13"/>
      <c r="H13" s="13"/>
      <c r="I13" s="235" t="s">
        <v>18</v>
      </c>
      <c r="J13" s="235"/>
      <c r="K13" s="235"/>
      <c r="L13" s="235"/>
      <c r="M13" s="25"/>
      <c r="N13" s="13"/>
      <c r="O13" s="23"/>
      <c r="P13" s="24" t="s">
        <v>36</v>
      </c>
      <c r="Q13" s="13"/>
    </row>
    <row r="14" spans="1:17" ht="6" customHeight="1" thickBot="1">
      <c r="A14" s="13"/>
      <c r="B14" s="26"/>
      <c r="C14" s="27"/>
      <c r="D14" s="27"/>
      <c r="E14" s="27"/>
      <c r="F14" s="27"/>
      <c r="G14" s="27"/>
      <c r="H14" s="27"/>
      <c r="I14" s="13"/>
      <c r="J14" s="13"/>
      <c r="K14" s="13"/>
      <c r="L14" s="13"/>
      <c r="M14" s="13"/>
      <c r="N14" s="13"/>
      <c r="O14" s="13"/>
      <c r="P14" s="13"/>
      <c r="Q14" s="13"/>
    </row>
    <row r="15" spans="1:17" ht="22.5" customHeight="1">
      <c r="A15" s="208" t="s">
        <v>9</v>
      </c>
      <c r="B15" s="28" t="s">
        <v>3</v>
      </c>
      <c r="C15" s="211"/>
      <c r="D15" s="211"/>
      <c r="E15" s="211"/>
      <c r="F15" s="212"/>
      <c r="G15" s="211"/>
      <c r="H15" s="211"/>
      <c r="I15" s="211"/>
      <c r="J15" s="211"/>
      <c r="K15" s="29"/>
      <c r="L15" s="99">
        <v>26451.370000000003</v>
      </c>
      <c r="M15" s="69"/>
      <c r="N15" s="218"/>
      <c r="O15" s="218"/>
      <c r="P15" s="31">
        <f>L15</f>
        <v>26451.370000000003</v>
      </c>
      <c r="Q15" s="13"/>
    </row>
    <row r="16" spans="1:17" ht="22.5" customHeight="1">
      <c r="A16" s="209"/>
      <c r="B16" s="33" t="s">
        <v>19</v>
      </c>
      <c r="C16" s="34"/>
      <c r="D16" s="34"/>
      <c r="E16" s="34"/>
      <c r="F16" s="65"/>
      <c r="G16" s="34"/>
      <c r="H16" s="34"/>
      <c r="I16" s="34"/>
      <c r="J16" s="65"/>
      <c r="K16" s="34"/>
      <c r="L16" s="100">
        <v>0</v>
      </c>
      <c r="M16" s="69"/>
      <c r="N16" s="70"/>
      <c r="O16" s="70"/>
      <c r="P16" s="35">
        <v>0</v>
      </c>
      <c r="Q16" s="13"/>
    </row>
    <row r="17" spans="1:17" ht="22.5" customHeight="1">
      <c r="A17" s="209"/>
      <c r="B17" s="33" t="s">
        <v>8</v>
      </c>
      <c r="C17" s="34"/>
      <c r="D17" s="34"/>
      <c r="E17" s="34"/>
      <c r="F17" s="65"/>
      <c r="G17" s="34"/>
      <c r="H17" s="34"/>
      <c r="I17" s="34"/>
      <c r="J17" s="65"/>
      <c r="K17" s="34"/>
      <c r="L17" s="100">
        <v>0</v>
      </c>
      <c r="M17" s="69"/>
      <c r="N17" s="70"/>
      <c r="O17" s="70"/>
      <c r="P17" s="35">
        <f>L17</f>
        <v>0</v>
      </c>
      <c r="Q17" s="13"/>
    </row>
    <row r="18" spans="1:17" ht="22.5" customHeight="1">
      <c r="A18" s="209"/>
      <c r="B18" s="33" t="s">
        <v>17</v>
      </c>
      <c r="C18" s="34"/>
      <c r="D18" s="34"/>
      <c r="E18" s="34"/>
      <c r="F18" s="65"/>
      <c r="G18" s="34"/>
      <c r="H18" s="34"/>
      <c r="I18" s="34"/>
      <c r="J18" s="65"/>
      <c r="K18" s="34"/>
      <c r="L18" s="100">
        <v>0</v>
      </c>
      <c r="M18" s="69"/>
      <c r="N18" s="70"/>
      <c r="O18" s="70"/>
      <c r="P18" s="35">
        <f>L18</f>
        <v>0</v>
      </c>
      <c r="Q18" s="13"/>
    </row>
    <row r="19" spans="1:17" ht="22.5" customHeight="1">
      <c r="A19" s="209"/>
      <c r="B19" s="36" t="s">
        <v>7</v>
      </c>
      <c r="C19" s="196"/>
      <c r="D19" s="196"/>
      <c r="E19" s="196"/>
      <c r="F19" s="196"/>
      <c r="G19" s="196"/>
      <c r="H19" s="196"/>
      <c r="I19" s="196"/>
      <c r="J19" s="196"/>
      <c r="K19" s="37"/>
      <c r="L19" s="101">
        <v>2624.02</v>
      </c>
      <c r="M19" s="70"/>
      <c r="N19" s="218"/>
      <c r="O19" s="218"/>
      <c r="P19" s="38">
        <f>IF($L$22=0,L19,MIN(L19,ROUND((($L$15+$L$17+$L$18+$L$21)/12),2)))</f>
        <v>2624.02</v>
      </c>
      <c r="Q19" s="13"/>
    </row>
    <row r="20" spans="1:17" ht="22.5" customHeight="1">
      <c r="A20" s="209"/>
      <c r="B20" s="39" t="s">
        <v>111</v>
      </c>
      <c r="C20" s="219"/>
      <c r="D20" s="219"/>
      <c r="E20" s="219"/>
      <c r="F20" s="219"/>
      <c r="G20" s="219"/>
      <c r="H20" s="219"/>
      <c r="I20" s="196"/>
      <c r="J20" s="196"/>
      <c r="K20" s="40"/>
      <c r="L20" s="102">
        <v>0</v>
      </c>
      <c r="M20" s="70"/>
      <c r="N20" s="218"/>
      <c r="O20" s="218"/>
      <c r="P20" s="38">
        <f>IF($L$22=0,L20,MIN(L20,ROUND((($L$15+$L$17+$L$18+$L$21)/12),2)))</f>
        <v>0</v>
      </c>
      <c r="Q20" s="13"/>
    </row>
    <row r="21" spans="1:17" ht="22.5" customHeight="1">
      <c r="A21" s="209"/>
      <c r="B21" s="39" t="s">
        <v>45</v>
      </c>
      <c r="C21" s="40"/>
      <c r="D21" s="40"/>
      <c r="E21" s="40"/>
      <c r="F21" s="40"/>
      <c r="G21" s="40"/>
      <c r="H21" s="40"/>
      <c r="I21" s="40"/>
      <c r="J21" s="40"/>
      <c r="K21" s="40"/>
      <c r="L21" s="66">
        <f>G59</f>
        <v>0</v>
      </c>
      <c r="M21" s="70"/>
      <c r="N21" s="70"/>
      <c r="O21" s="70"/>
      <c r="P21" s="41">
        <f>L21</f>
        <v>0</v>
      </c>
      <c r="Q21" s="13"/>
    </row>
    <row r="22" spans="1:17" ht="22.5" customHeight="1">
      <c r="A22" s="209"/>
      <c r="B22" s="97" t="s">
        <v>60</v>
      </c>
      <c r="C22" s="37"/>
      <c r="D22" s="37"/>
      <c r="E22" s="37"/>
      <c r="F22" s="37"/>
      <c r="G22" s="37"/>
      <c r="H22" s="37"/>
      <c r="I22" s="37"/>
      <c r="J22" s="37"/>
      <c r="K22" s="37"/>
      <c r="L22" s="67">
        <f>G72</f>
        <v>0</v>
      </c>
      <c r="M22" s="70"/>
      <c r="N22" s="70"/>
      <c r="O22" s="70"/>
      <c r="P22" s="38">
        <v>0</v>
      </c>
      <c r="Q22" s="13"/>
    </row>
    <row r="23" spans="1:17" ht="22.5" customHeight="1" thickBot="1">
      <c r="A23" s="209"/>
      <c r="B23" s="96" t="s">
        <v>59</v>
      </c>
      <c r="C23" s="94"/>
      <c r="D23" s="94"/>
      <c r="E23" s="94"/>
      <c r="F23" s="94"/>
      <c r="G23" s="94"/>
      <c r="H23" s="94"/>
      <c r="I23" s="94"/>
      <c r="J23" s="94"/>
      <c r="K23" s="94"/>
      <c r="L23" s="103"/>
      <c r="M23" s="70"/>
      <c r="N23" s="70"/>
      <c r="O23" s="70"/>
      <c r="P23" s="55">
        <v>0</v>
      </c>
      <c r="Q23" s="13"/>
    </row>
    <row r="24" spans="1:17" ht="22.5" customHeight="1" thickBot="1">
      <c r="A24" s="217"/>
      <c r="B24" s="42" t="s">
        <v>44</v>
      </c>
      <c r="C24" s="185"/>
      <c r="D24" s="185"/>
      <c r="E24" s="185"/>
      <c r="F24" s="185"/>
      <c r="G24" s="185"/>
      <c r="H24" s="185"/>
      <c r="I24" s="185"/>
      <c r="J24" s="185"/>
      <c r="K24" s="43"/>
      <c r="L24" s="68">
        <f>L15+SUM(L17:L23)</f>
        <v>29075.390000000003</v>
      </c>
      <c r="M24" s="63"/>
      <c r="N24" s="213"/>
      <c r="O24" s="213"/>
      <c r="P24" s="46">
        <f>SUM(P15:P23)</f>
        <v>29075.390000000003</v>
      </c>
      <c r="Q24" s="13"/>
    </row>
    <row r="25" spans="1:17" ht="9.75" customHeight="1" thickBot="1">
      <c r="A25" s="71"/>
      <c r="B25" s="58"/>
      <c r="C25" s="72"/>
      <c r="D25" s="72"/>
      <c r="E25" s="72"/>
      <c r="F25" s="72"/>
      <c r="G25" s="72"/>
      <c r="H25" s="72"/>
      <c r="I25" s="72"/>
      <c r="J25" s="72"/>
      <c r="K25" s="72"/>
      <c r="L25" s="72"/>
      <c r="M25" s="73"/>
      <c r="N25" s="72"/>
      <c r="O25" s="72"/>
      <c r="P25" s="13"/>
      <c r="Q25" s="13"/>
    </row>
    <row r="26" spans="1:17" ht="22.5" customHeight="1">
      <c r="A26" s="208" t="s">
        <v>6</v>
      </c>
      <c r="B26" s="48" t="s">
        <v>21</v>
      </c>
      <c r="C26" s="215"/>
      <c r="D26" s="215"/>
      <c r="E26" s="215"/>
      <c r="F26" s="215"/>
      <c r="G26" s="168">
        <f>P15+P17+P18+P21+G27</f>
        <v>27989.56</v>
      </c>
      <c r="H26" s="169"/>
      <c r="I26" s="216"/>
      <c r="J26" s="216"/>
      <c r="K26" s="74"/>
      <c r="L26" s="104">
        <v>5942.17</v>
      </c>
      <c r="M26" s="75"/>
      <c r="N26" s="106">
        <f>IF(VLOOKUP(VALUE(RIGHT(C11,4)),Stammdaten!E3:M14,2)=0,"Stammdaten",VLOOKUP(VALUE(RIGHT(C11,4)),Stammdaten!E3:M14,2))</f>
        <v>0.2123</v>
      </c>
      <c r="O26" s="76"/>
      <c r="P26" s="50">
        <f>MIN(ROUND(N26*G26,2),VALUE(L26))</f>
        <v>5942.17</v>
      </c>
      <c r="Q26" s="13"/>
    </row>
    <row r="27" spans="1:17" ht="27" customHeight="1">
      <c r="A27" s="209"/>
      <c r="B27" s="277" t="s">
        <v>151</v>
      </c>
      <c r="C27" s="278"/>
      <c r="D27" s="278"/>
      <c r="E27" s="278"/>
      <c r="F27" s="278"/>
      <c r="G27" s="165">
        <v>1538.19</v>
      </c>
      <c r="H27" s="170"/>
      <c r="I27" s="196"/>
      <c r="J27" s="196"/>
      <c r="K27" s="37"/>
      <c r="L27" s="101">
        <v>278.73</v>
      </c>
      <c r="M27" s="75"/>
      <c r="N27" s="106">
        <f>IF(VLOOKUP(VALUE(RIGHT(C11,4)),Stammdaten!E3:M14,3)=0,"Stammdaten",VLOOKUP(VALUE(RIGHT(C11,4)),Stammdaten!E3:M14,3))</f>
        <v>0.1812</v>
      </c>
      <c r="O27" s="63"/>
      <c r="P27" s="38">
        <f>MIN(ROUND(N27*G27,2),VALUE(L27))</f>
        <v>278.72</v>
      </c>
      <c r="Q27" s="13"/>
    </row>
    <row r="28" spans="1:17" ht="22.5" customHeight="1">
      <c r="A28" s="209"/>
      <c r="B28" s="51" t="s">
        <v>22</v>
      </c>
      <c r="C28" s="196"/>
      <c r="D28" s="196"/>
      <c r="E28" s="196"/>
      <c r="F28" s="196"/>
      <c r="G28" s="165">
        <f>P19+P20</f>
        <v>2624.02</v>
      </c>
      <c r="H28" s="170"/>
      <c r="I28" s="196"/>
      <c r="J28" s="196"/>
      <c r="K28" s="37"/>
      <c r="L28" s="101">
        <v>543.96</v>
      </c>
      <c r="M28" s="75"/>
      <c r="N28" s="106">
        <f>IF(VLOOKUP(VALUE(RIGHT(C11,4)),Stammdaten!E3:M14,4)=0,"Stammdaten",VLOOKUP(VALUE(RIGHT(C11,4)),Stammdaten!E3:M14,4))</f>
        <v>0.2073</v>
      </c>
      <c r="O28" s="63"/>
      <c r="P28" s="38">
        <f>MIN(ROUND((2*$M$11*N28),2),ROUND(N28*G28,2),VALUE(L28))</f>
        <v>543.96</v>
      </c>
      <c r="Q28" s="13"/>
    </row>
    <row r="29" spans="1:17" ht="22.5" customHeight="1" thickBot="1">
      <c r="A29" s="209"/>
      <c r="B29" s="52" t="s">
        <v>10</v>
      </c>
      <c r="C29" s="37"/>
      <c r="D29" s="37"/>
      <c r="E29" s="37"/>
      <c r="F29" s="37"/>
      <c r="G29" s="165">
        <f>$P$24-$P$23+G27</f>
        <v>30613.58</v>
      </c>
      <c r="H29" s="170"/>
      <c r="I29" s="37"/>
      <c r="J29" s="37"/>
      <c r="K29" s="37"/>
      <c r="L29" s="105">
        <v>468.41</v>
      </c>
      <c r="M29" s="77"/>
      <c r="N29" s="106">
        <f>IF(VLOOKUP(VALUE(RIGHT(C11,4)),Stammdaten!E3:M14,5)=0,"Stammdaten",VLOOKUP(VALUE(RIGHT(C11,4)),Stammdaten!E3:M14,5))</f>
        <v>0.0153</v>
      </c>
      <c r="O29" s="76"/>
      <c r="P29" s="38">
        <f>MIN(ROUND(N29*G29,2),VALUE(L29))</f>
        <v>468.39</v>
      </c>
      <c r="Q29" s="13"/>
    </row>
    <row r="30" spans="1:17" ht="22.5" customHeight="1" thickBot="1">
      <c r="A30" s="214"/>
      <c r="B30" s="42" t="s">
        <v>12</v>
      </c>
      <c r="C30" s="185"/>
      <c r="D30" s="185"/>
      <c r="E30" s="185"/>
      <c r="F30" s="185"/>
      <c r="G30" s="207"/>
      <c r="H30" s="207"/>
      <c r="I30" s="185"/>
      <c r="J30" s="185"/>
      <c r="K30" s="43"/>
      <c r="L30" s="78"/>
      <c r="M30" s="63"/>
      <c r="N30" s="45"/>
      <c r="O30" s="63"/>
      <c r="P30" s="46">
        <f>SUM(P26:P29)</f>
        <v>7233.240000000001</v>
      </c>
      <c r="Q30" s="13"/>
    </row>
    <row r="31" spans="1:17" ht="9.75" customHeight="1" thickBot="1">
      <c r="A31" s="56"/>
      <c r="B31" s="57"/>
      <c r="C31" s="57"/>
      <c r="D31" s="57"/>
      <c r="E31" s="57"/>
      <c r="F31" s="57"/>
      <c r="G31" s="57"/>
      <c r="H31" s="57"/>
      <c r="I31" s="57"/>
      <c r="J31" s="57"/>
      <c r="K31" s="57"/>
      <c r="L31" s="57"/>
      <c r="M31" s="79"/>
      <c r="N31" s="58"/>
      <c r="O31" s="57"/>
      <c r="P31" s="13"/>
      <c r="Q31" s="13"/>
    </row>
    <row r="32" spans="1:17" ht="22.5" customHeight="1">
      <c r="A32" s="208" t="s">
        <v>2</v>
      </c>
      <c r="B32" s="28" t="s">
        <v>15</v>
      </c>
      <c r="C32" s="211"/>
      <c r="D32" s="211"/>
      <c r="E32" s="211"/>
      <c r="F32" s="212"/>
      <c r="G32" s="211"/>
      <c r="H32" s="211"/>
      <c r="I32" s="211"/>
      <c r="J32" s="211"/>
      <c r="K32" s="29"/>
      <c r="L32" s="99">
        <v>1133.93</v>
      </c>
      <c r="M32" s="30"/>
      <c r="N32" s="106">
        <f>IF(VLOOKUP(VALUE(RIGHT(C11,4)),Stammdaten!E3:M14,7)=0,"Stammdaten",VLOOKUP(VALUE(RIGHT(C11,4)),Stammdaten!E3:M14,7))</f>
        <v>0.039</v>
      </c>
      <c r="O32" s="54"/>
      <c r="P32" s="31">
        <f>MIN(ROUND(N32*($P$24-$P$23),2),VALUE(L32))</f>
        <v>1133.93</v>
      </c>
      <c r="Q32" s="13"/>
    </row>
    <row r="33" spans="1:17" ht="22.5" customHeight="1" thickBot="1">
      <c r="A33" s="209"/>
      <c r="B33" s="36" t="s">
        <v>14</v>
      </c>
      <c r="C33" s="37"/>
      <c r="D33" s="37"/>
      <c r="E33" s="37"/>
      <c r="F33" s="37"/>
      <c r="G33" s="37"/>
      <c r="H33" s="37"/>
      <c r="I33" s="37"/>
      <c r="J33" s="37"/>
      <c r="K33" s="37"/>
      <c r="L33" s="107">
        <v>107.59</v>
      </c>
      <c r="M33" s="30"/>
      <c r="N33" s="106">
        <f>IF(VLOOKUP(VALUE(RIGHT(C11,4)),Stammdaten!E3:M14,8)=0,"Stammdaten",VLOOKUP(VALUE(RIGHT(C11,4)),Stammdaten!E3:M14,8))</f>
        <v>0.0042</v>
      </c>
      <c r="O33" s="54"/>
      <c r="P33" s="38">
        <f>MIN(ROUND(N33*($P$24-$P$23),2),VALUE(L33))</f>
        <v>107.59</v>
      </c>
      <c r="Q33" s="13"/>
    </row>
    <row r="34" spans="1:17" ht="22.5" customHeight="1" thickBot="1">
      <c r="A34" s="210"/>
      <c r="B34" s="42" t="s">
        <v>13</v>
      </c>
      <c r="C34" s="185"/>
      <c r="D34" s="185"/>
      <c r="E34" s="185"/>
      <c r="F34" s="185"/>
      <c r="G34" s="207"/>
      <c r="H34" s="207"/>
      <c r="I34" s="185"/>
      <c r="J34" s="185"/>
      <c r="K34" s="43"/>
      <c r="L34" s="44"/>
      <c r="M34" s="45"/>
      <c r="N34" s="45"/>
      <c r="O34" s="45"/>
      <c r="P34" s="46">
        <f>SUM(P32:P33)</f>
        <v>1241.52</v>
      </c>
      <c r="Q34" s="13"/>
    </row>
    <row r="35" spans="1:17" ht="9.75" customHeight="1" thickBot="1">
      <c r="A35" s="56"/>
      <c r="B35" s="57"/>
      <c r="C35" s="57"/>
      <c r="D35" s="57"/>
      <c r="E35" s="57"/>
      <c r="F35" s="57"/>
      <c r="G35" s="57"/>
      <c r="H35" s="57"/>
      <c r="I35" s="57"/>
      <c r="J35" s="57"/>
      <c r="K35" s="57"/>
      <c r="L35" s="57"/>
      <c r="M35" s="79"/>
      <c r="N35" s="58"/>
      <c r="O35" s="57"/>
      <c r="P35" s="13"/>
      <c r="Q35" s="13"/>
    </row>
    <row r="36" spans="1:17" ht="22.5" customHeight="1">
      <c r="A36" s="208" t="s">
        <v>46</v>
      </c>
      <c r="B36" s="28" t="s">
        <v>0</v>
      </c>
      <c r="C36" s="211"/>
      <c r="D36" s="211"/>
      <c r="E36" s="211"/>
      <c r="F36" s="212"/>
      <c r="G36" s="168">
        <f>$P$24-$P$23</f>
        <v>29075.390000000003</v>
      </c>
      <c r="H36" s="169"/>
      <c r="I36" s="211"/>
      <c r="J36" s="211"/>
      <c r="K36" s="29"/>
      <c r="L36" s="99">
        <v>849.07</v>
      </c>
      <c r="M36" s="30"/>
      <c r="N36" s="106">
        <f>IF(VLOOKUP(VALUE(RIGHT(C11,4)),Stammdaten!E3:M14,9)=0,"Stammdaten",VLOOKUP(VALUE(RIGHT(C11,4)),Stammdaten!E3:M14,9))</f>
        <v>0.02999977</v>
      </c>
      <c r="O36" s="54"/>
      <c r="P36" s="31">
        <f>MIN(ROUND(N36*G36,2),VALUE(L36))</f>
        <v>849.07</v>
      </c>
      <c r="Q36" s="13"/>
    </row>
    <row r="37" spans="1:17" ht="22.5" customHeight="1" thickBot="1">
      <c r="A37" s="209"/>
      <c r="B37" s="36" t="s">
        <v>43</v>
      </c>
      <c r="C37" s="37"/>
      <c r="D37" s="37"/>
      <c r="E37" s="37"/>
      <c r="F37" s="37"/>
      <c r="G37" s="37"/>
      <c r="H37" s="37"/>
      <c r="I37" s="37"/>
      <c r="J37" s="37"/>
      <c r="K37" s="37"/>
      <c r="L37" s="107"/>
      <c r="M37" s="30"/>
      <c r="N37" s="45"/>
      <c r="O37" s="54"/>
      <c r="P37" s="38">
        <f>IF(OR(RIGHT(C11,4)="2017",RIGHT(C11,4)="2023"),MIN(VALUE(L37),2*53),MIN(VALUE(L37),2*52))</f>
        <v>0</v>
      </c>
      <c r="Q37" s="13"/>
    </row>
    <row r="38" spans="1:17" ht="22.5" customHeight="1" thickBot="1">
      <c r="A38" s="210"/>
      <c r="B38" s="42" t="s">
        <v>47</v>
      </c>
      <c r="C38" s="185"/>
      <c r="D38" s="185"/>
      <c r="E38" s="185"/>
      <c r="F38" s="185"/>
      <c r="G38" s="185"/>
      <c r="H38" s="185"/>
      <c r="I38" s="185"/>
      <c r="J38" s="185"/>
      <c r="K38" s="43"/>
      <c r="L38" s="44"/>
      <c r="M38" s="45"/>
      <c r="N38" s="45"/>
      <c r="O38" s="45"/>
      <c r="P38" s="46">
        <f>SUM(P36:P37)</f>
        <v>849.07</v>
      </c>
      <c r="Q38" s="13"/>
    </row>
    <row r="39" spans="1:17" ht="9.75" customHeight="1" thickBot="1">
      <c r="A39" s="56"/>
      <c r="B39" s="57"/>
      <c r="C39" s="57"/>
      <c r="D39" s="57"/>
      <c r="E39" s="57"/>
      <c r="F39" s="57"/>
      <c r="G39" s="57"/>
      <c r="H39" s="57"/>
      <c r="I39" s="57"/>
      <c r="J39" s="57"/>
      <c r="K39" s="57"/>
      <c r="L39" s="57"/>
      <c r="M39" s="79"/>
      <c r="N39" s="58"/>
      <c r="O39" s="57"/>
      <c r="P39" s="13"/>
      <c r="Q39" s="13"/>
    </row>
    <row r="40" spans="1:17" ht="22.5" customHeight="1" thickBot="1">
      <c r="A40" s="139" t="s">
        <v>113</v>
      </c>
      <c r="B40" s="204" t="s">
        <v>112</v>
      </c>
      <c r="C40" s="205"/>
      <c r="D40" s="205"/>
      <c r="E40" s="205"/>
      <c r="F40" s="205"/>
      <c r="G40" s="205"/>
      <c r="H40" s="205"/>
      <c r="I40" s="205"/>
      <c r="J40" s="205"/>
      <c r="K40" s="206"/>
      <c r="L40" s="140"/>
      <c r="M40" s="30"/>
      <c r="N40" s="45"/>
      <c r="O40" s="54"/>
      <c r="P40" s="141">
        <f>L40</f>
        <v>0</v>
      </c>
      <c r="Q40" s="13"/>
    </row>
    <row r="41" spans="1:17" ht="9.75" customHeight="1" thickBot="1">
      <c r="A41" s="56"/>
      <c r="B41" s="57"/>
      <c r="C41" s="57"/>
      <c r="D41" s="57"/>
      <c r="E41" s="57"/>
      <c r="F41" s="57"/>
      <c r="G41" s="57"/>
      <c r="H41" s="57"/>
      <c r="I41" s="57"/>
      <c r="J41" s="57"/>
      <c r="K41" s="57"/>
      <c r="L41" s="57"/>
      <c r="M41" s="79"/>
      <c r="N41" s="58"/>
      <c r="O41" s="57"/>
      <c r="P41" s="13"/>
      <c r="Q41" s="13"/>
    </row>
    <row r="42" spans="1:17" ht="19.5" customHeight="1" thickBot="1">
      <c r="A42" s="171" t="s">
        <v>11</v>
      </c>
      <c r="B42" s="172"/>
      <c r="C42" s="236"/>
      <c r="D42" s="236"/>
      <c r="E42" s="236"/>
      <c r="F42" s="236"/>
      <c r="G42" s="178"/>
      <c r="H42" s="178"/>
      <c r="I42" s="236"/>
      <c r="J42" s="236"/>
      <c r="K42" s="236"/>
      <c r="L42" s="236"/>
      <c r="M42" s="236"/>
      <c r="N42" s="236"/>
      <c r="O42" s="178"/>
      <c r="P42" s="174">
        <f>P24+P30+P34+P38+P40</f>
        <v>38399.22</v>
      </c>
      <c r="Q42" s="13"/>
    </row>
    <row r="43" spans="1:17" ht="9.75" customHeight="1" thickBot="1">
      <c r="A43" s="56"/>
      <c r="B43" s="57"/>
      <c r="C43" s="57"/>
      <c r="D43" s="57"/>
      <c r="E43" s="57"/>
      <c r="F43" s="57"/>
      <c r="G43" s="57"/>
      <c r="H43" s="57"/>
      <c r="I43" s="57"/>
      <c r="J43" s="57"/>
      <c r="K43" s="57"/>
      <c r="L43" s="57"/>
      <c r="M43" s="79"/>
      <c r="N43" s="58"/>
      <c r="O43" s="57"/>
      <c r="P43" s="13"/>
      <c r="Q43" s="13"/>
    </row>
    <row r="44" spans="1:17" ht="22.5" customHeight="1" thickBot="1">
      <c r="A44" s="139" t="s">
        <v>139</v>
      </c>
      <c r="B44" s="204" t="s">
        <v>140</v>
      </c>
      <c r="C44" s="205"/>
      <c r="D44" s="205"/>
      <c r="E44" s="205"/>
      <c r="F44" s="205"/>
      <c r="G44" s="205"/>
      <c r="H44" s="205"/>
      <c r="I44" s="205"/>
      <c r="J44" s="205"/>
      <c r="K44" s="206"/>
      <c r="L44" s="140">
        <v>2864.52</v>
      </c>
      <c r="M44" s="30"/>
      <c r="N44" s="45"/>
      <c r="O44" s="54"/>
      <c r="P44" s="141">
        <f>L44</f>
        <v>2864.52</v>
      </c>
      <c r="Q44" s="13"/>
    </row>
    <row r="45" spans="1:17" ht="9.75" customHeight="1" thickBot="1">
      <c r="A45" s="56"/>
      <c r="B45" s="57"/>
      <c r="C45" s="57"/>
      <c r="D45" s="57"/>
      <c r="E45" s="57"/>
      <c r="F45" s="57"/>
      <c r="G45" s="57"/>
      <c r="H45" s="57"/>
      <c r="I45" s="57"/>
      <c r="J45" s="57"/>
      <c r="K45" s="57"/>
      <c r="L45" s="57"/>
      <c r="M45" s="79"/>
      <c r="N45" s="58"/>
      <c r="O45" s="57"/>
      <c r="P45" s="13"/>
      <c r="Q45" s="13"/>
    </row>
    <row r="46" spans="1:17" ht="19.5" customHeight="1" thickBot="1">
      <c r="A46" s="59" t="s">
        <v>141</v>
      </c>
      <c r="B46" s="60"/>
      <c r="C46" s="203"/>
      <c r="D46" s="203"/>
      <c r="E46" s="203"/>
      <c r="F46" s="203"/>
      <c r="G46" s="179"/>
      <c r="H46" s="179"/>
      <c r="I46" s="203"/>
      <c r="J46" s="203"/>
      <c r="K46" s="203"/>
      <c r="L46" s="203"/>
      <c r="M46" s="203"/>
      <c r="N46" s="203"/>
      <c r="O46" s="179"/>
      <c r="P46" s="61">
        <f>P42-P44</f>
        <v>35534.700000000004</v>
      </c>
      <c r="Q46" s="13"/>
    </row>
    <row r="47" spans="1:17" ht="19.5" customHeight="1">
      <c r="A47" s="62"/>
      <c r="B47" s="62"/>
      <c r="C47" s="63"/>
      <c r="D47" s="63"/>
      <c r="E47" s="63"/>
      <c r="F47" s="63"/>
      <c r="G47" s="63"/>
      <c r="H47" s="63"/>
      <c r="I47" s="13"/>
      <c r="J47" s="13"/>
      <c r="K47" s="13"/>
      <c r="L47" s="13"/>
      <c r="M47" s="13"/>
      <c r="N47" s="13"/>
      <c r="O47" s="13"/>
      <c r="P47" s="13"/>
      <c r="Q47" s="13"/>
    </row>
    <row r="48" spans="1:17" ht="13.5" thickBot="1">
      <c r="A48" s="13" t="s">
        <v>23</v>
      </c>
      <c r="B48" s="13"/>
      <c r="C48" s="13"/>
      <c r="D48" s="13"/>
      <c r="E48" s="13"/>
      <c r="F48" s="13"/>
      <c r="G48" s="13"/>
      <c r="H48" s="13"/>
      <c r="I48" s="13"/>
      <c r="J48" s="13"/>
      <c r="K48" s="13"/>
      <c r="L48" s="13"/>
      <c r="M48" s="13"/>
      <c r="N48" s="13"/>
      <c r="O48" s="13"/>
      <c r="P48" s="13"/>
      <c r="Q48" s="13"/>
    </row>
    <row r="49" spans="1:17" ht="13.5" thickBot="1">
      <c r="A49" s="80" t="s">
        <v>24</v>
      </c>
      <c r="B49" s="189"/>
      <c r="C49" s="190"/>
      <c r="D49" s="190"/>
      <c r="E49" s="190"/>
      <c r="F49" s="191"/>
      <c r="G49" s="108"/>
      <c r="H49" s="13"/>
      <c r="I49" s="81" t="str">
        <f>CONCATENATE("Berechnung noch nicht abgerechneter Personalkosten im Jahr ",RIGHT(C11,4))</f>
        <v>Berechnung noch nicht abgerechneter Personalkosten im Jahr 2020</v>
      </c>
      <c r="J49" s="13"/>
      <c r="K49" s="13"/>
      <c r="L49" s="13"/>
      <c r="M49" s="13"/>
      <c r="N49" s="13"/>
      <c r="O49" s="13"/>
      <c r="P49" s="13"/>
      <c r="Q49" s="13"/>
    </row>
    <row r="50" spans="1:17" ht="13.5">
      <c r="A50" s="80" t="s">
        <v>25</v>
      </c>
      <c r="B50" s="192"/>
      <c r="C50" s="193"/>
      <c r="D50" s="193"/>
      <c r="E50" s="193"/>
      <c r="F50" s="194"/>
      <c r="G50" s="109"/>
      <c r="H50" s="13"/>
      <c r="I50" s="82" t="str">
        <f>CONCATENATE("Bereits abgerechnet im Jahr ",RIGHT(C11,4))</f>
        <v>Bereits abgerechnet im Jahr 2020</v>
      </c>
      <c r="J50" s="13"/>
      <c r="K50" s="13"/>
      <c r="L50" s="13"/>
      <c r="M50" s="13"/>
      <c r="N50" s="79"/>
      <c r="O50" s="70"/>
      <c r="P50" s="108"/>
      <c r="Q50" s="13"/>
    </row>
    <row r="51" spans="1:17" ht="13.5" thickBot="1">
      <c r="A51" s="80" t="s">
        <v>26</v>
      </c>
      <c r="B51" s="192"/>
      <c r="C51" s="193"/>
      <c r="D51" s="193"/>
      <c r="E51" s="193"/>
      <c r="F51" s="194"/>
      <c r="G51" s="109"/>
      <c r="H51" s="13"/>
      <c r="I51" s="13"/>
      <c r="J51" s="13"/>
      <c r="K51" s="13"/>
      <c r="L51" s="13"/>
      <c r="M51" s="13"/>
      <c r="N51" s="79"/>
      <c r="O51" s="70"/>
      <c r="P51" s="110"/>
      <c r="Q51" s="13"/>
    </row>
    <row r="52" spans="1:17" ht="13.5" thickBot="1">
      <c r="A52" s="80" t="s">
        <v>27</v>
      </c>
      <c r="B52" s="192"/>
      <c r="C52" s="193"/>
      <c r="D52" s="193"/>
      <c r="E52" s="193"/>
      <c r="F52" s="194"/>
      <c r="G52" s="109"/>
      <c r="H52" s="13"/>
      <c r="I52" s="13"/>
      <c r="J52" s="13"/>
      <c r="K52" s="13"/>
      <c r="L52" s="13"/>
      <c r="M52" s="13"/>
      <c r="N52" s="79"/>
      <c r="O52" s="63"/>
      <c r="P52" s="47">
        <f>SUM(O50:P51)</f>
        <v>0</v>
      </c>
      <c r="Q52" s="13"/>
    </row>
    <row r="53" spans="1:17" ht="13.5">
      <c r="A53" s="80" t="s">
        <v>28</v>
      </c>
      <c r="B53" s="192"/>
      <c r="C53" s="193"/>
      <c r="D53" s="193"/>
      <c r="E53" s="193"/>
      <c r="F53" s="194"/>
      <c r="G53" s="109"/>
      <c r="H53" s="13"/>
      <c r="I53" s="13"/>
      <c r="J53" s="13"/>
      <c r="K53" s="13"/>
      <c r="L53" s="13"/>
      <c r="M53" s="13"/>
      <c r="N53" s="79"/>
      <c r="O53" s="79"/>
      <c r="P53" s="13"/>
      <c r="Q53" s="13"/>
    </row>
    <row r="54" spans="1:17" ht="13.5">
      <c r="A54" s="80" t="s">
        <v>29</v>
      </c>
      <c r="B54" s="192"/>
      <c r="C54" s="193"/>
      <c r="D54" s="193"/>
      <c r="E54" s="193"/>
      <c r="F54" s="194"/>
      <c r="G54" s="109"/>
      <c r="H54" s="13"/>
      <c r="I54" s="13"/>
      <c r="J54" s="13"/>
      <c r="K54" s="13"/>
      <c r="L54" s="13"/>
      <c r="M54" s="13"/>
      <c r="N54" s="79"/>
      <c r="O54" s="79"/>
      <c r="P54" s="13"/>
      <c r="Q54" s="13"/>
    </row>
    <row r="55" spans="1:17" ht="13.5" thickBot="1">
      <c r="A55" s="80" t="s">
        <v>30</v>
      </c>
      <c r="B55" s="192"/>
      <c r="C55" s="193"/>
      <c r="D55" s="193"/>
      <c r="E55" s="193"/>
      <c r="F55" s="194"/>
      <c r="G55" s="109"/>
      <c r="H55" s="13"/>
      <c r="I55" s="82" t="str">
        <f>CONCATENATE("noch abzurechnen im Jahr ",RIGHT(C11,4))</f>
        <v>noch abzurechnen im Jahr 2020</v>
      </c>
      <c r="J55" s="13"/>
      <c r="K55" s="13"/>
      <c r="L55" s="13"/>
      <c r="M55" s="13"/>
      <c r="N55" s="79"/>
      <c r="O55" s="79"/>
      <c r="P55" s="13"/>
      <c r="Q55" s="13"/>
    </row>
    <row r="56" spans="1:17" ht="13.5" thickBot="1">
      <c r="A56" s="80" t="s">
        <v>31</v>
      </c>
      <c r="B56" s="192"/>
      <c r="C56" s="193"/>
      <c r="D56" s="193"/>
      <c r="E56" s="193"/>
      <c r="F56" s="194"/>
      <c r="G56" s="109"/>
      <c r="H56" s="13"/>
      <c r="I56" s="13"/>
      <c r="J56" s="13"/>
      <c r="K56" s="13"/>
      <c r="L56" s="13"/>
      <c r="M56" s="13"/>
      <c r="N56" s="79"/>
      <c r="O56" s="63"/>
      <c r="P56" s="95">
        <f>P46-P52</f>
        <v>35534.700000000004</v>
      </c>
      <c r="Q56" s="13"/>
    </row>
    <row r="57" spans="1:17" ht="13.5">
      <c r="A57" s="80" t="s">
        <v>32</v>
      </c>
      <c r="B57" s="192"/>
      <c r="C57" s="193"/>
      <c r="D57" s="193"/>
      <c r="E57" s="193"/>
      <c r="F57" s="194"/>
      <c r="G57" s="109"/>
      <c r="H57" s="13"/>
      <c r="I57" s="13"/>
      <c r="J57" s="13"/>
      <c r="K57" s="13"/>
      <c r="L57" s="13"/>
      <c r="M57" s="13"/>
      <c r="N57" s="79"/>
      <c r="O57" s="79"/>
      <c r="P57" s="13"/>
      <c r="Q57" s="13"/>
    </row>
    <row r="58" spans="1:17" ht="13.5" thickBot="1">
      <c r="A58" s="80" t="s">
        <v>33</v>
      </c>
      <c r="B58" s="186"/>
      <c r="C58" s="187"/>
      <c r="D58" s="187"/>
      <c r="E58" s="187"/>
      <c r="F58" s="188"/>
      <c r="G58" s="110"/>
      <c r="H58" s="13"/>
      <c r="I58" s="13"/>
      <c r="J58" s="13"/>
      <c r="K58" s="13"/>
      <c r="L58" s="13"/>
      <c r="M58" s="13"/>
      <c r="N58" s="13"/>
      <c r="O58" s="13"/>
      <c r="P58" s="13"/>
      <c r="Q58" s="13"/>
    </row>
    <row r="59" spans="1:17" ht="13.5" thickBot="1">
      <c r="A59" s="13"/>
      <c r="B59" s="13"/>
      <c r="C59" s="13"/>
      <c r="D59" s="13"/>
      <c r="E59" s="13"/>
      <c r="F59" s="13"/>
      <c r="G59" s="47">
        <f>SUM(G49:G58)</f>
        <v>0</v>
      </c>
      <c r="H59" s="13"/>
      <c r="I59" s="13"/>
      <c r="J59" s="13"/>
      <c r="K59" s="13"/>
      <c r="L59" s="13"/>
      <c r="M59" s="13"/>
      <c r="N59" s="13"/>
      <c r="O59" s="13"/>
      <c r="P59" s="13"/>
      <c r="Q59" s="13"/>
    </row>
    <row r="60" spans="1:17" ht="13.5">
      <c r="A60" s="13"/>
      <c r="B60" s="13"/>
      <c r="C60" s="13"/>
      <c r="D60" s="13"/>
      <c r="E60" s="13"/>
      <c r="F60" s="13"/>
      <c r="G60" s="13"/>
      <c r="H60" s="13"/>
      <c r="I60" s="13"/>
      <c r="J60" s="13"/>
      <c r="K60" s="13"/>
      <c r="L60" s="13"/>
      <c r="M60" s="13"/>
      <c r="N60" s="13"/>
      <c r="O60" s="13"/>
      <c r="P60" s="13"/>
      <c r="Q60" s="13"/>
    </row>
    <row r="61" spans="1:17" ht="13.5" thickBot="1">
      <c r="A61" s="13" t="s">
        <v>34</v>
      </c>
      <c r="B61" s="13"/>
      <c r="C61" s="13"/>
      <c r="D61" s="13"/>
      <c r="E61" s="13"/>
      <c r="F61" s="13"/>
      <c r="G61" s="13"/>
      <c r="H61" s="13"/>
      <c r="I61" s="13"/>
      <c r="J61" s="13"/>
      <c r="K61" s="13"/>
      <c r="L61" s="13"/>
      <c r="M61" s="13"/>
      <c r="N61" s="13"/>
      <c r="O61" s="13"/>
      <c r="P61" s="13"/>
      <c r="Q61" s="13"/>
    </row>
    <row r="62" spans="1:17" ht="13.5">
      <c r="A62" s="80" t="s">
        <v>24</v>
      </c>
      <c r="B62" s="189"/>
      <c r="C62" s="190"/>
      <c r="D62" s="190"/>
      <c r="E62" s="190"/>
      <c r="F62" s="191"/>
      <c r="G62" s="108"/>
      <c r="H62" s="13"/>
      <c r="I62" s="13"/>
      <c r="J62" s="13"/>
      <c r="K62" s="13"/>
      <c r="L62" s="13"/>
      <c r="M62" s="13"/>
      <c r="N62" s="13"/>
      <c r="O62" s="13"/>
      <c r="P62" s="13"/>
      <c r="Q62" s="13"/>
    </row>
    <row r="63" spans="1:17" ht="13.5">
      <c r="A63" s="80" t="s">
        <v>25</v>
      </c>
      <c r="B63" s="192"/>
      <c r="C63" s="193"/>
      <c r="D63" s="193"/>
      <c r="E63" s="193"/>
      <c r="F63" s="194"/>
      <c r="G63" s="109"/>
      <c r="H63" s="13"/>
      <c r="I63" s="13"/>
      <c r="J63" s="13"/>
      <c r="K63" s="13"/>
      <c r="L63" s="13"/>
      <c r="M63" s="13"/>
      <c r="N63" s="13"/>
      <c r="O63" s="13"/>
      <c r="P63" s="13"/>
      <c r="Q63" s="13"/>
    </row>
    <row r="64" spans="1:17" ht="13.5">
      <c r="A64" s="80" t="s">
        <v>26</v>
      </c>
      <c r="B64" s="192"/>
      <c r="C64" s="193"/>
      <c r="D64" s="193"/>
      <c r="E64" s="193"/>
      <c r="F64" s="194"/>
      <c r="G64" s="109"/>
      <c r="H64" s="13"/>
      <c r="I64" s="13"/>
      <c r="J64" s="13"/>
      <c r="K64" s="13"/>
      <c r="L64" s="13"/>
      <c r="M64" s="13"/>
      <c r="N64" s="13"/>
      <c r="O64" s="13"/>
      <c r="P64" s="13"/>
      <c r="Q64" s="13"/>
    </row>
    <row r="65" spans="1:17" ht="13.5">
      <c r="A65" s="80" t="s">
        <v>27</v>
      </c>
      <c r="B65" s="192"/>
      <c r="C65" s="193"/>
      <c r="D65" s="193"/>
      <c r="E65" s="193"/>
      <c r="F65" s="194"/>
      <c r="G65" s="109"/>
      <c r="H65" s="13"/>
      <c r="I65" s="13"/>
      <c r="J65" s="13"/>
      <c r="K65" s="13"/>
      <c r="L65" s="13"/>
      <c r="M65" s="13"/>
      <c r="N65" s="13"/>
      <c r="O65" s="13"/>
      <c r="P65" s="13"/>
      <c r="Q65" s="13"/>
    </row>
    <row r="66" spans="1:17" ht="13.5">
      <c r="A66" s="80" t="s">
        <v>28</v>
      </c>
      <c r="B66" s="192"/>
      <c r="C66" s="193"/>
      <c r="D66" s="193"/>
      <c r="E66" s="193"/>
      <c r="F66" s="194"/>
      <c r="G66" s="109"/>
      <c r="H66" s="13"/>
      <c r="I66" s="13"/>
      <c r="J66" s="13"/>
      <c r="K66" s="13"/>
      <c r="L66" s="13"/>
      <c r="M66" s="13"/>
      <c r="N66" s="13"/>
      <c r="O66" s="13"/>
      <c r="P66" s="13"/>
      <c r="Q66" s="13"/>
    </row>
    <row r="67" spans="1:17" ht="13.5">
      <c r="A67" s="80" t="s">
        <v>29</v>
      </c>
      <c r="B67" s="192"/>
      <c r="C67" s="193"/>
      <c r="D67" s="193"/>
      <c r="E67" s="193"/>
      <c r="F67" s="194"/>
      <c r="G67" s="109"/>
      <c r="H67" s="13"/>
      <c r="I67" s="13"/>
      <c r="J67" s="13"/>
      <c r="K67" s="13"/>
      <c r="L67" s="13"/>
      <c r="M67" s="13"/>
      <c r="N67" s="13"/>
      <c r="O67" s="13"/>
      <c r="P67" s="13"/>
      <c r="Q67" s="13"/>
    </row>
    <row r="68" spans="1:17" ht="13.5">
      <c r="A68" s="80" t="s">
        <v>30</v>
      </c>
      <c r="B68" s="192"/>
      <c r="C68" s="193"/>
      <c r="D68" s="193"/>
      <c r="E68" s="193"/>
      <c r="F68" s="194"/>
      <c r="G68" s="109"/>
      <c r="H68" s="13"/>
      <c r="I68" s="13"/>
      <c r="J68" s="13"/>
      <c r="K68" s="13"/>
      <c r="L68" s="13"/>
      <c r="M68" s="13"/>
      <c r="N68" s="13"/>
      <c r="O68" s="13"/>
      <c r="P68" s="13"/>
      <c r="Q68" s="13"/>
    </row>
    <row r="69" spans="1:17" ht="13.5">
      <c r="A69" s="80" t="s">
        <v>31</v>
      </c>
      <c r="B69" s="192"/>
      <c r="C69" s="193"/>
      <c r="D69" s="193"/>
      <c r="E69" s="193"/>
      <c r="F69" s="194"/>
      <c r="G69" s="109"/>
      <c r="H69" s="13"/>
      <c r="I69" s="13"/>
      <c r="J69" s="13"/>
      <c r="K69" s="13"/>
      <c r="L69" s="13"/>
      <c r="M69" s="13"/>
      <c r="N69" s="13"/>
      <c r="O69" s="13"/>
      <c r="P69" s="13"/>
      <c r="Q69" s="13"/>
    </row>
    <row r="70" spans="1:17" ht="13.5">
      <c r="A70" s="80" t="s">
        <v>32</v>
      </c>
      <c r="B70" s="192"/>
      <c r="C70" s="193"/>
      <c r="D70" s="193"/>
      <c r="E70" s="193"/>
      <c r="F70" s="194"/>
      <c r="G70" s="109"/>
      <c r="H70" s="13"/>
      <c r="I70" s="13"/>
      <c r="J70" s="13"/>
      <c r="K70" s="13"/>
      <c r="L70" s="13"/>
      <c r="M70" s="13"/>
      <c r="N70" s="13"/>
      <c r="O70" s="13"/>
      <c r="P70" s="13"/>
      <c r="Q70" s="13"/>
    </row>
    <row r="71" spans="1:17" ht="13.5" thickBot="1">
      <c r="A71" s="80" t="s">
        <v>33</v>
      </c>
      <c r="B71" s="186"/>
      <c r="C71" s="187"/>
      <c r="D71" s="187"/>
      <c r="E71" s="187"/>
      <c r="F71" s="188"/>
      <c r="G71" s="110"/>
      <c r="H71" s="13"/>
      <c r="I71" s="13"/>
      <c r="J71" s="13"/>
      <c r="K71" s="13"/>
      <c r="L71" s="13"/>
      <c r="M71" s="13"/>
      <c r="N71" s="13"/>
      <c r="O71" s="13"/>
      <c r="P71" s="13"/>
      <c r="Q71" s="13"/>
    </row>
    <row r="72" spans="1:17" ht="13.5" thickBot="1">
      <c r="A72" s="13"/>
      <c r="B72" s="13"/>
      <c r="C72" s="13"/>
      <c r="D72" s="13"/>
      <c r="E72" s="13"/>
      <c r="F72" s="13"/>
      <c r="G72" s="47">
        <f>SUM(G62:G71)</f>
        <v>0</v>
      </c>
      <c r="H72" s="13"/>
      <c r="I72" s="13"/>
      <c r="J72" s="13"/>
      <c r="K72" s="13"/>
      <c r="L72" s="13"/>
      <c r="M72" s="13"/>
      <c r="N72" s="13"/>
      <c r="O72" s="13"/>
      <c r="P72" s="13"/>
      <c r="Q72" s="13"/>
    </row>
    <row r="73" spans="1:17" ht="13.5">
      <c r="A73" s="13"/>
      <c r="B73" s="13"/>
      <c r="C73" s="13"/>
      <c r="D73" s="13"/>
      <c r="E73" s="13"/>
      <c r="F73" s="13"/>
      <c r="G73" s="13"/>
      <c r="H73" s="13"/>
      <c r="I73" s="13"/>
      <c r="J73" s="13"/>
      <c r="K73" s="13"/>
      <c r="L73" s="13"/>
      <c r="M73" s="13"/>
      <c r="N73" s="13"/>
      <c r="O73" s="13"/>
      <c r="P73" s="13"/>
      <c r="Q73" s="13"/>
    </row>
    <row r="74" spans="1:17" ht="13.5">
      <c r="A74" s="13" t="s">
        <v>4</v>
      </c>
      <c r="B74" s="13"/>
      <c r="C74" s="13"/>
      <c r="D74" s="13"/>
      <c r="E74" s="13"/>
      <c r="F74" s="13"/>
      <c r="G74" s="13"/>
      <c r="H74" s="13"/>
      <c r="I74" s="202"/>
      <c r="J74" s="202"/>
      <c r="K74" s="202"/>
      <c r="L74" s="13"/>
      <c r="M74" s="57"/>
      <c r="N74" s="83"/>
      <c r="O74" s="83"/>
      <c r="P74" s="83"/>
      <c r="Q74" s="13"/>
    </row>
    <row r="75" spans="1:17" ht="13.5">
      <c r="A75" s="13"/>
      <c r="B75" s="13"/>
      <c r="C75" s="13"/>
      <c r="D75" s="13"/>
      <c r="E75" s="13"/>
      <c r="F75" s="13"/>
      <c r="G75" s="13"/>
      <c r="H75" s="13"/>
      <c r="I75" s="195" t="s">
        <v>5</v>
      </c>
      <c r="J75" s="195"/>
      <c r="K75" s="195"/>
      <c r="L75" s="13"/>
      <c r="M75" s="64"/>
      <c r="N75" s="195" t="s">
        <v>37</v>
      </c>
      <c r="O75" s="195"/>
      <c r="P75" s="195"/>
      <c r="Q75" s="13"/>
    </row>
  </sheetData>
  <sheetProtection password="C1BC" sheet="1"/>
  <protectedRanges>
    <protectedRange sqref="C8:O9 C11 L15:L20 L23 L32:L33 N32:N33 G36 L36:L37 N36 B40:L40 B49:G58 P50:P51 B62:G71 I74 G26:G29 L26:L29 N26:N29 B44:L44" name="Gelbe Felder"/>
  </protectedRanges>
  <mergeCells count="84">
    <mergeCell ref="B27:F27"/>
    <mergeCell ref="I74:K74"/>
    <mergeCell ref="I75:K75"/>
    <mergeCell ref="N75:P75"/>
    <mergeCell ref="B66:F66"/>
    <mergeCell ref="B67:F67"/>
    <mergeCell ref="B68:F68"/>
    <mergeCell ref="B69:F69"/>
    <mergeCell ref="B70:F70"/>
    <mergeCell ref="B71:F71"/>
    <mergeCell ref="B57:F57"/>
    <mergeCell ref="B58:F58"/>
    <mergeCell ref="B62:F62"/>
    <mergeCell ref="B63:F63"/>
    <mergeCell ref="B64:F64"/>
    <mergeCell ref="B65:F65"/>
    <mergeCell ref="B51:F51"/>
    <mergeCell ref="B52:F52"/>
    <mergeCell ref="B53:F53"/>
    <mergeCell ref="B54:F54"/>
    <mergeCell ref="B55:F55"/>
    <mergeCell ref="B56:F56"/>
    <mergeCell ref="C46:F46"/>
    <mergeCell ref="I46:J46"/>
    <mergeCell ref="K46:L46"/>
    <mergeCell ref="M46:N46"/>
    <mergeCell ref="B49:F49"/>
    <mergeCell ref="B50:F50"/>
    <mergeCell ref="B40:K40"/>
    <mergeCell ref="C42:F42"/>
    <mergeCell ref="I42:J42"/>
    <mergeCell ref="K42:L42"/>
    <mergeCell ref="M42:N42"/>
    <mergeCell ref="B44:K44"/>
    <mergeCell ref="A36:A38"/>
    <mergeCell ref="C36:F36"/>
    <mergeCell ref="I36:J36"/>
    <mergeCell ref="C38:F38"/>
    <mergeCell ref="G38:H38"/>
    <mergeCell ref="I38:J38"/>
    <mergeCell ref="C30:F30"/>
    <mergeCell ref="G30:H30"/>
    <mergeCell ref="I30:J30"/>
    <mergeCell ref="A32:A34"/>
    <mergeCell ref="C32:F32"/>
    <mergeCell ref="G32:H32"/>
    <mergeCell ref="I32:J32"/>
    <mergeCell ref="C34:F34"/>
    <mergeCell ref="G34:H34"/>
    <mergeCell ref="I34:J34"/>
    <mergeCell ref="C24:F24"/>
    <mergeCell ref="G24:H24"/>
    <mergeCell ref="I24:J24"/>
    <mergeCell ref="N24:O24"/>
    <mergeCell ref="A26:A30"/>
    <mergeCell ref="C26:F26"/>
    <mergeCell ref="I26:J26"/>
    <mergeCell ref="I27:J27"/>
    <mergeCell ref="C28:F28"/>
    <mergeCell ref="I28:J28"/>
    <mergeCell ref="C19:F19"/>
    <mergeCell ref="G19:H19"/>
    <mergeCell ref="I19:J19"/>
    <mergeCell ref="N19:O19"/>
    <mergeCell ref="C20:F20"/>
    <mergeCell ref="G20:H20"/>
    <mergeCell ref="I20:J20"/>
    <mergeCell ref="N20:O20"/>
    <mergeCell ref="C9:O9"/>
    <mergeCell ref="C11:E11"/>
    <mergeCell ref="G11:L11"/>
    <mergeCell ref="M11:O11"/>
    <mergeCell ref="I13:L13"/>
    <mergeCell ref="A15:A24"/>
    <mergeCell ref="C15:F15"/>
    <mergeCell ref="G15:H15"/>
    <mergeCell ref="I15:J15"/>
    <mergeCell ref="N15:O15"/>
    <mergeCell ref="B1:N1"/>
    <mergeCell ref="B2:N2"/>
    <mergeCell ref="B3:N3"/>
    <mergeCell ref="B4:N4"/>
    <mergeCell ref="B6:N6"/>
    <mergeCell ref="C8:O8"/>
  </mergeCells>
  <printOptions horizontalCentered="1"/>
  <pageMargins left="0.3937007874015748" right="0.3937007874015748" top="0.3937007874015748" bottom="0.3937007874015748" header="0.5118110236220472" footer="0.2362204724409449"/>
  <pageSetup fitToWidth="0" fitToHeight="1" horizontalDpi="600" verticalDpi="600" orientation="portrait" paperSize="9" scale="58" r:id="rId4"/>
  <headerFooter alignWithMargins="0">
    <oddFooter>&amp;L&amp;9&amp;A&amp;RSeite &amp;P von &amp;N</oddFooter>
  </headerFooter>
  <rowBreaks count="1" manualBreakCount="1">
    <brk id="47" max="15"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3399"/>
  </sheetPr>
  <dimension ref="A1:AL46"/>
  <sheetViews>
    <sheetView zoomScalePageLayoutView="0" workbookViewId="0" topLeftCell="A1">
      <selection activeCell="A1" sqref="A1"/>
    </sheetView>
  </sheetViews>
  <sheetFormatPr defaultColWidth="12" defaultRowHeight="12.75"/>
  <cols>
    <col min="1" max="1" width="2.83203125" style="144" customWidth="1"/>
    <col min="2" max="2" width="12.16015625" style="144" customWidth="1"/>
    <col min="3" max="3" width="17.5" style="144" customWidth="1"/>
    <col min="4" max="4" width="2.83203125" style="144" customWidth="1"/>
    <col min="5" max="5" width="12" style="163" customWidth="1"/>
    <col min="6" max="6" width="14.16015625" style="163" bestFit="1" customWidth="1"/>
    <col min="7" max="7" width="20.16015625" style="163" bestFit="1" customWidth="1"/>
    <col min="8" max="8" width="14.16015625" style="163" bestFit="1" customWidth="1"/>
    <col min="9" max="9" width="13.66015625" style="163" bestFit="1" customWidth="1"/>
    <col min="10" max="10" width="13.66015625" style="163" customWidth="1"/>
    <col min="11" max="13" width="12" style="163" customWidth="1"/>
    <col min="14" max="16384" width="12" style="144" customWidth="1"/>
  </cols>
  <sheetData>
    <row r="1" spans="1:38" ht="13.5">
      <c r="A1" s="143"/>
      <c r="B1" s="272" t="s">
        <v>114</v>
      </c>
      <c r="C1" s="273"/>
      <c r="D1" s="143"/>
      <c r="E1" s="274" t="s">
        <v>123</v>
      </c>
      <c r="F1" s="275"/>
      <c r="G1" s="275"/>
      <c r="H1" s="275"/>
      <c r="I1" s="275"/>
      <c r="J1" s="275"/>
      <c r="K1" s="275"/>
      <c r="L1" s="275"/>
      <c r="M1" s="276"/>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13.5">
      <c r="A2" s="143"/>
      <c r="B2" s="145" t="s">
        <v>115</v>
      </c>
      <c r="C2" s="146" t="s">
        <v>116</v>
      </c>
      <c r="D2" s="143"/>
      <c r="E2" s="153" t="s">
        <v>115</v>
      </c>
      <c r="F2" s="154" t="s">
        <v>124</v>
      </c>
      <c r="G2" s="154" t="s">
        <v>138</v>
      </c>
      <c r="H2" s="154" t="s">
        <v>22</v>
      </c>
      <c r="I2" s="154" t="s">
        <v>125</v>
      </c>
      <c r="J2" s="154" t="s">
        <v>126</v>
      </c>
      <c r="K2" s="154" t="s">
        <v>127</v>
      </c>
      <c r="L2" s="154" t="s">
        <v>128</v>
      </c>
      <c r="M2" s="155" t="s">
        <v>129</v>
      </c>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row>
    <row r="3" spans="1:38" ht="13.5">
      <c r="A3" s="143"/>
      <c r="B3" s="147">
        <v>2014</v>
      </c>
      <c r="C3" s="148">
        <v>4530</v>
      </c>
      <c r="D3" s="143"/>
      <c r="E3" s="156">
        <v>2014</v>
      </c>
      <c r="F3" s="157">
        <v>0.217</v>
      </c>
      <c r="G3" s="157">
        <v>0.182</v>
      </c>
      <c r="H3" s="157">
        <v>0.2133</v>
      </c>
      <c r="I3" s="157">
        <v>0.0153</v>
      </c>
      <c r="J3" s="157">
        <f aca="true" t="shared" si="0" ref="J3:J8">0.03*(1+0.025)</f>
        <v>0.030749999999999996</v>
      </c>
      <c r="K3" s="157">
        <v>0.045</v>
      </c>
      <c r="L3" s="157">
        <v>0.0044</v>
      </c>
      <c r="M3" s="158">
        <v>0.03</v>
      </c>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row>
    <row r="4" spans="1:38" ht="13.5">
      <c r="A4" s="143"/>
      <c r="B4" s="147">
        <v>2015</v>
      </c>
      <c r="C4" s="148">
        <v>4650</v>
      </c>
      <c r="D4" s="143"/>
      <c r="E4" s="156">
        <v>2015</v>
      </c>
      <c r="F4" s="157">
        <v>0.2163</v>
      </c>
      <c r="G4" s="157">
        <v>0.1807</v>
      </c>
      <c r="H4" s="157">
        <v>0.2113</v>
      </c>
      <c r="I4" s="157">
        <v>0.0153</v>
      </c>
      <c r="J4" s="157">
        <f t="shared" si="0"/>
        <v>0.030749999999999996</v>
      </c>
      <c r="K4" s="157">
        <v>0.045</v>
      </c>
      <c r="L4" s="157">
        <v>0.0044</v>
      </c>
      <c r="M4" s="158">
        <v>0.03</v>
      </c>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row>
    <row r="5" spans="1:38" ht="13.5">
      <c r="A5" s="143"/>
      <c r="B5" s="147">
        <v>2016</v>
      </c>
      <c r="C5" s="148">
        <v>4860</v>
      </c>
      <c r="D5" s="143"/>
      <c r="E5" s="156">
        <v>2016</v>
      </c>
      <c r="F5" s="157">
        <v>0.2148</v>
      </c>
      <c r="G5" s="157">
        <v>0.1812</v>
      </c>
      <c r="H5" s="157">
        <v>0.2098</v>
      </c>
      <c r="I5" s="157">
        <v>0.0153</v>
      </c>
      <c r="J5" s="157">
        <f t="shared" si="0"/>
        <v>0.030749999999999996</v>
      </c>
      <c r="K5" s="157">
        <v>0.045</v>
      </c>
      <c r="L5" s="157">
        <v>0.0044</v>
      </c>
      <c r="M5" s="158">
        <v>0.03</v>
      </c>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1:38" ht="13.5">
      <c r="A6" s="143"/>
      <c r="B6" s="147">
        <v>2017</v>
      </c>
      <c r="C6" s="148">
        <v>4980</v>
      </c>
      <c r="D6" s="143"/>
      <c r="E6" s="156">
        <v>2017</v>
      </c>
      <c r="F6" s="157">
        <v>0.2148</v>
      </c>
      <c r="G6" s="157">
        <v>0.1812</v>
      </c>
      <c r="H6" s="157">
        <v>0.2098</v>
      </c>
      <c r="I6" s="157">
        <v>0.0153</v>
      </c>
      <c r="J6" s="157">
        <f t="shared" si="0"/>
        <v>0.030749999999999996</v>
      </c>
      <c r="K6" s="157">
        <v>0.041</v>
      </c>
      <c r="L6" s="157">
        <v>0.0044</v>
      </c>
      <c r="M6" s="158">
        <v>0.03</v>
      </c>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row>
    <row r="7" spans="1:38" ht="13.5">
      <c r="A7" s="143"/>
      <c r="B7" s="147">
        <v>2018</v>
      </c>
      <c r="C7" s="148">
        <v>5130</v>
      </c>
      <c r="D7" s="143"/>
      <c r="E7" s="156">
        <v>2018</v>
      </c>
      <c r="F7" s="157">
        <v>0.2148</v>
      </c>
      <c r="G7" s="157">
        <v>0.1812</v>
      </c>
      <c r="H7" s="157">
        <v>0.2098</v>
      </c>
      <c r="I7" s="157">
        <v>0.0153</v>
      </c>
      <c r="J7" s="157">
        <f t="shared" si="0"/>
        <v>0.030749999999999996</v>
      </c>
      <c r="K7" s="157">
        <v>0.039</v>
      </c>
      <c r="L7" s="157">
        <v>0.0044</v>
      </c>
      <c r="M7" s="158">
        <v>0.03</v>
      </c>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row>
    <row r="8" spans="1:38" ht="13.5">
      <c r="A8" s="143"/>
      <c r="B8" s="147">
        <v>2019</v>
      </c>
      <c r="C8" s="167">
        <v>5220</v>
      </c>
      <c r="D8" s="143"/>
      <c r="E8" s="156">
        <v>2019</v>
      </c>
      <c r="F8" s="157">
        <v>0.2138</v>
      </c>
      <c r="G8" s="157">
        <v>0.1812</v>
      </c>
      <c r="H8" s="157">
        <v>0.2088</v>
      </c>
      <c r="I8" s="157">
        <v>0.0153</v>
      </c>
      <c r="J8" s="157">
        <f t="shared" si="0"/>
        <v>0.030749999999999996</v>
      </c>
      <c r="K8" s="157">
        <v>0.039</v>
      </c>
      <c r="L8" s="157">
        <v>0.0042</v>
      </c>
      <c r="M8" s="158">
        <v>0.03</v>
      </c>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row>
    <row r="9" spans="1:38" ht="13.5">
      <c r="A9" s="143"/>
      <c r="B9" s="147">
        <v>2020</v>
      </c>
      <c r="C9" s="167">
        <v>5370</v>
      </c>
      <c r="D9" s="143"/>
      <c r="E9" s="156">
        <v>2020</v>
      </c>
      <c r="F9" s="157">
        <v>0.2123</v>
      </c>
      <c r="G9" s="157">
        <v>0.1812</v>
      </c>
      <c r="H9" s="157">
        <v>0.2073</v>
      </c>
      <c r="I9" s="166">
        <v>0.0153</v>
      </c>
      <c r="J9" s="157">
        <v>0.0308</v>
      </c>
      <c r="K9" s="157">
        <v>0.039</v>
      </c>
      <c r="L9" s="157">
        <v>0.0042</v>
      </c>
      <c r="M9" s="158">
        <v>0.02999977</v>
      </c>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row>
    <row r="10" spans="1:38" ht="13.5">
      <c r="A10" s="143"/>
      <c r="B10" s="147">
        <v>2021</v>
      </c>
      <c r="C10" s="148">
        <v>5550</v>
      </c>
      <c r="D10" s="143"/>
      <c r="E10" s="156">
        <v>2021</v>
      </c>
      <c r="F10" s="157">
        <v>0.2123</v>
      </c>
      <c r="G10" s="157">
        <v>0.1812</v>
      </c>
      <c r="H10" s="157">
        <v>0.2073</v>
      </c>
      <c r="I10" s="166">
        <v>0.0153</v>
      </c>
      <c r="J10" s="157">
        <v>0.0308</v>
      </c>
      <c r="K10" s="157">
        <v>0.039</v>
      </c>
      <c r="L10" s="157">
        <v>0.0042</v>
      </c>
      <c r="M10" s="158">
        <v>0.02999977</v>
      </c>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row>
    <row r="11" spans="1:38" ht="13.5">
      <c r="A11" s="143"/>
      <c r="B11" s="147">
        <v>2022</v>
      </c>
      <c r="C11" s="148"/>
      <c r="D11" s="143"/>
      <c r="E11" s="156">
        <v>2022</v>
      </c>
      <c r="F11" s="157"/>
      <c r="G11" s="157"/>
      <c r="H11" s="157"/>
      <c r="I11" s="157"/>
      <c r="J11" s="157"/>
      <c r="K11" s="157"/>
      <c r="L11" s="157"/>
      <c r="M11" s="158"/>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row>
    <row r="12" spans="1:38" ht="13.5">
      <c r="A12" s="143"/>
      <c r="B12" s="147">
        <v>2023</v>
      </c>
      <c r="C12" s="148"/>
      <c r="D12" s="143"/>
      <c r="E12" s="156">
        <v>2023</v>
      </c>
      <c r="F12" s="157"/>
      <c r="G12" s="157"/>
      <c r="H12" s="157"/>
      <c r="I12" s="157"/>
      <c r="J12" s="157"/>
      <c r="K12" s="157"/>
      <c r="L12" s="157"/>
      <c r="M12" s="158"/>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row>
    <row r="13" spans="1:38" ht="13.5">
      <c r="A13" s="143"/>
      <c r="B13" s="147">
        <v>2024</v>
      </c>
      <c r="C13" s="148"/>
      <c r="D13" s="143"/>
      <c r="E13" s="156">
        <v>2024</v>
      </c>
      <c r="F13" s="157"/>
      <c r="G13" s="157"/>
      <c r="H13" s="157"/>
      <c r="I13" s="157"/>
      <c r="J13" s="157"/>
      <c r="K13" s="157"/>
      <c r="L13" s="157"/>
      <c r="M13" s="158"/>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row>
    <row r="14" spans="1:38" ht="13.5">
      <c r="A14" s="143"/>
      <c r="B14" s="149">
        <v>2025</v>
      </c>
      <c r="C14" s="150"/>
      <c r="D14" s="143"/>
      <c r="E14" s="159">
        <v>2025</v>
      </c>
      <c r="F14" s="160"/>
      <c r="G14" s="160"/>
      <c r="H14" s="160"/>
      <c r="I14" s="160"/>
      <c r="J14" s="160"/>
      <c r="K14" s="160"/>
      <c r="L14" s="160"/>
      <c r="M14" s="161"/>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row>
    <row r="15" spans="1:38" ht="13.5">
      <c r="A15" s="143"/>
      <c r="B15" s="143"/>
      <c r="C15" s="143"/>
      <c r="D15" s="143"/>
      <c r="E15" s="162"/>
      <c r="F15" s="162"/>
      <c r="G15" s="162"/>
      <c r="H15" s="162"/>
      <c r="I15" s="162"/>
      <c r="J15" s="162"/>
      <c r="K15" s="162"/>
      <c r="L15" s="162"/>
      <c r="M15" s="16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row>
    <row r="16" spans="1:38" ht="13.5">
      <c r="A16" s="143"/>
      <c r="B16" s="143"/>
      <c r="C16" s="143"/>
      <c r="D16" s="143"/>
      <c r="E16" s="162"/>
      <c r="F16" s="162"/>
      <c r="G16" s="162"/>
      <c r="H16" s="162"/>
      <c r="I16" s="162"/>
      <c r="J16" s="162"/>
      <c r="K16" s="162"/>
      <c r="L16" s="162"/>
      <c r="M16" s="162"/>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row>
    <row r="17" spans="1:38" ht="13.5">
      <c r="A17" s="143"/>
      <c r="B17" s="143"/>
      <c r="C17" s="143"/>
      <c r="D17" s="143"/>
      <c r="E17" s="162"/>
      <c r="F17" s="162"/>
      <c r="G17" s="162"/>
      <c r="H17" s="162"/>
      <c r="I17" s="162"/>
      <c r="J17" s="162"/>
      <c r="K17" s="162"/>
      <c r="L17" s="162"/>
      <c r="M17" s="162"/>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row>
    <row r="18" spans="1:38" ht="13.5">
      <c r="A18" s="143"/>
      <c r="B18" s="143"/>
      <c r="C18" s="143"/>
      <c r="D18" s="143"/>
      <c r="E18" s="162"/>
      <c r="F18" s="162"/>
      <c r="G18" s="162"/>
      <c r="H18" s="162"/>
      <c r="I18" s="162"/>
      <c r="J18" s="162"/>
      <c r="K18" s="162"/>
      <c r="L18" s="162"/>
      <c r="M18" s="162"/>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row>
    <row r="19" spans="1:38" ht="13.5">
      <c r="A19" s="143"/>
      <c r="B19" s="143"/>
      <c r="C19" s="143"/>
      <c r="D19" s="143"/>
      <c r="E19" s="162"/>
      <c r="F19" s="162"/>
      <c r="G19" s="162"/>
      <c r="H19" s="162"/>
      <c r="I19" s="162"/>
      <c r="J19" s="162"/>
      <c r="K19" s="162"/>
      <c r="L19" s="162"/>
      <c r="M19" s="162"/>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row>
    <row r="20" spans="1:38" ht="13.5">
      <c r="A20" s="143"/>
      <c r="B20" s="143"/>
      <c r="C20" s="143"/>
      <c r="D20" s="143"/>
      <c r="E20" s="162"/>
      <c r="F20" s="162"/>
      <c r="G20" s="162"/>
      <c r="H20" s="162"/>
      <c r="I20" s="162"/>
      <c r="J20" s="162"/>
      <c r="K20" s="162"/>
      <c r="L20" s="162"/>
      <c r="M20" s="162"/>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row>
    <row r="21" spans="1:38" ht="13.5">
      <c r="A21" s="143"/>
      <c r="B21" s="143"/>
      <c r="C21" s="143"/>
      <c r="D21" s="143"/>
      <c r="E21" s="162"/>
      <c r="F21" s="162"/>
      <c r="G21" s="162"/>
      <c r="H21" s="162"/>
      <c r="I21" s="162"/>
      <c r="J21" s="162"/>
      <c r="K21" s="162"/>
      <c r="L21" s="162"/>
      <c r="M21" s="162"/>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row>
    <row r="22" spans="1:38" ht="13.5">
      <c r="A22" s="143"/>
      <c r="B22" s="143"/>
      <c r="C22" s="143"/>
      <c r="D22" s="143"/>
      <c r="E22" s="162"/>
      <c r="F22" s="162"/>
      <c r="G22" s="162"/>
      <c r="H22" s="162"/>
      <c r="I22" s="162"/>
      <c r="J22" s="162"/>
      <c r="K22" s="162"/>
      <c r="L22" s="162"/>
      <c r="M22" s="162"/>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row>
    <row r="23" spans="1:38" ht="13.5">
      <c r="A23" s="143"/>
      <c r="B23" s="143"/>
      <c r="C23" s="143"/>
      <c r="D23" s="143"/>
      <c r="E23" s="162"/>
      <c r="F23" s="162"/>
      <c r="G23" s="162"/>
      <c r="H23" s="162"/>
      <c r="I23" s="162"/>
      <c r="J23" s="162"/>
      <c r="K23" s="162"/>
      <c r="L23" s="162"/>
      <c r="M23" s="162"/>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row>
    <row r="24" spans="1:38" ht="13.5">
      <c r="A24" s="143"/>
      <c r="B24" s="143"/>
      <c r="C24" s="143"/>
      <c r="D24" s="143"/>
      <c r="E24" s="162"/>
      <c r="F24" s="162"/>
      <c r="G24" s="162"/>
      <c r="H24" s="162"/>
      <c r="I24" s="162"/>
      <c r="J24" s="162"/>
      <c r="K24" s="162"/>
      <c r="L24" s="162"/>
      <c r="M24" s="16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row>
    <row r="25" spans="1:38" ht="13.5">
      <c r="A25" s="143"/>
      <c r="B25" s="143"/>
      <c r="C25" s="143"/>
      <c r="D25" s="143"/>
      <c r="E25" s="162"/>
      <c r="F25" s="162"/>
      <c r="G25" s="162"/>
      <c r="H25" s="162"/>
      <c r="I25" s="162"/>
      <c r="J25" s="162"/>
      <c r="K25" s="162"/>
      <c r="L25" s="162"/>
      <c r="M25" s="16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row>
    <row r="26" spans="1:38" ht="13.5">
      <c r="A26" s="143"/>
      <c r="B26" s="143"/>
      <c r="C26" s="143"/>
      <c r="D26" s="143"/>
      <c r="E26" s="162"/>
      <c r="F26" s="162"/>
      <c r="G26" s="162"/>
      <c r="H26" s="162"/>
      <c r="I26" s="162"/>
      <c r="J26" s="162"/>
      <c r="K26" s="162"/>
      <c r="L26" s="162"/>
      <c r="M26" s="16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row>
    <row r="27" spans="1:38" ht="13.5">
      <c r="A27" s="143"/>
      <c r="B27" s="143"/>
      <c r="C27" s="143"/>
      <c r="D27" s="143"/>
      <c r="E27" s="162"/>
      <c r="F27" s="162"/>
      <c r="G27" s="162"/>
      <c r="H27" s="162"/>
      <c r="I27" s="162"/>
      <c r="J27" s="162"/>
      <c r="K27" s="162"/>
      <c r="L27" s="162"/>
      <c r="M27" s="162"/>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row>
    <row r="28" spans="1:38" ht="13.5">
      <c r="A28" s="143"/>
      <c r="B28" s="143"/>
      <c r="C28" s="143"/>
      <c r="D28" s="143"/>
      <c r="E28" s="162"/>
      <c r="F28" s="162"/>
      <c r="G28" s="162"/>
      <c r="H28" s="162"/>
      <c r="I28" s="162"/>
      <c r="J28" s="162"/>
      <c r="K28" s="162"/>
      <c r="L28" s="162"/>
      <c r="M28" s="162"/>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row>
    <row r="29" spans="1:38" ht="13.5">
      <c r="A29" s="143"/>
      <c r="B29" s="143"/>
      <c r="C29" s="143"/>
      <c r="D29" s="143"/>
      <c r="E29" s="162"/>
      <c r="F29" s="162"/>
      <c r="G29" s="162"/>
      <c r="H29" s="162"/>
      <c r="I29" s="162"/>
      <c r="J29" s="162"/>
      <c r="K29" s="162"/>
      <c r="L29" s="162"/>
      <c r="M29" s="162"/>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row>
    <row r="30" spans="1:38" ht="13.5">
      <c r="A30" s="143"/>
      <c r="B30" s="143"/>
      <c r="C30" s="143"/>
      <c r="D30" s="143"/>
      <c r="E30" s="162"/>
      <c r="F30" s="162"/>
      <c r="G30" s="162"/>
      <c r="H30" s="162"/>
      <c r="I30" s="162"/>
      <c r="J30" s="162"/>
      <c r="K30" s="162"/>
      <c r="L30" s="162"/>
      <c r="M30" s="162"/>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row>
    <row r="31" spans="1:38" ht="13.5">
      <c r="A31" s="143"/>
      <c r="B31" s="143"/>
      <c r="C31" s="143"/>
      <c r="D31" s="143"/>
      <c r="E31" s="162"/>
      <c r="F31" s="162"/>
      <c r="G31" s="162"/>
      <c r="H31" s="162"/>
      <c r="I31" s="162"/>
      <c r="J31" s="162"/>
      <c r="K31" s="162"/>
      <c r="L31" s="162"/>
      <c r="M31" s="162"/>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1:38" ht="13.5">
      <c r="A32" s="143"/>
      <c r="B32" s="143"/>
      <c r="C32" s="143"/>
      <c r="D32" s="143"/>
      <c r="E32" s="162"/>
      <c r="F32" s="162"/>
      <c r="G32" s="162"/>
      <c r="H32" s="162"/>
      <c r="I32" s="162"/>
      <c r="J32" s="162"/>
      <c r="K32" s="162"/>
      <c r="L32" s="162"/>
      <c r="M32" s="162"/>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row>
    <row r="33" spans="1:38" ht="13.5">
      <c r="A33" s="143"/>
      <c r="B33" s="143"/>
      <c r="C33" s="143"/>
      <c r="D33" s="143"/>
      <c r="E33" s="162"/>
      <c r="F33" s="162"/>
      <c r="G33" s="162"/>
      <c r="H33" s="162"/>
      <c r="I33" s="162"/>
      <c r="J33" s="162"/>
      <c r="K33" s="162"/>
      <c r="L33" s="162"/>
      <c r="M33" s="162"/>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row>
    <row r="34" spans="1:38" ht="13.5">
      <c r="A34" s="143"/>
      <c r="B34" s="143"/>
      <c r="C34" s="143"/>
      <c r="D34" s="143"/>
      <c r="E34" s="162"/>
      <c r="F34" s="162"/>
      <c r="G34" s="162"/>
      <c r="H34" s="162"/>
      <c r="I34" s="162"/>
      <c r="J34" s="162"/>
      <c r="K34" s="162"/>
      <c r="L34" s="162"/>
      <c r="M34" s="162"/>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row>
    <row r="35" spans="1:38" ht="13.5">
      <c r="A35" s="143"/>
      <c r="B35" s="143"/>
      <c r="C35" s="143"/>
      <c r="D35" s="143"/>
      <c r="E35" s="162"/>
      <c r="F35" s="162"/>
      <c r="G35" s="162"/>
      <c r="H35" s="162"/>
      <c r="I35" s="162"/>
      <c r="J35" s="162"/>
      <c r="K35" s="162"/>
      <c r="L35" s="162"/>
      <c r="M35" s="162"/>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row>
    <row r="36" spans="1:38" ht="13.5">
      <c r="A36" s="143"/>
      <c r="B36" s="143"/>
      <c r="C36" s="143"/>
      <c r="D36" s="143"/>
      <c r="E36" s="162"/>
      <c r="F36" s="162"/>
      <c r="G36" s="162"/>
      <c r="H36" s="162"/>
      <c r="I36" s="162"/>
      <c r="J36" s="162"/>
      <c r="K36" s="162"/>
      <c r="L36" s="162"/>
      <c r="M36" s="162"/>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row>
    <row r="37" spans="1:38" ht="13.5">
      <c r="A37" s="143"/>
      <c r="B37" s="143"/>
      <c r="C37" s="143"/>
      <c r="D37" s="143"/>
      <c r="E37" s="162"/>
      <c r="F37" s="162"/>
      <c r="G37" s="162"/>
      <c r="H37" s="162"/>
      <c r="I37" s="162"/>
      <c r="J37" s="162"/>
      <c r="K37" s="162"/>
      <c r="L37" s="162"/>
      <c r="M37" s="162"/>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row>
    <row r="38" spans="1:38" ht="13.5">
      <c r="A38" s="143"/>
      <c r="B38" s="143"/>
      <c r="C38" s="143"/>
      <c r="D38" s="143"/>
      <c r="E38" s="162"/>
      <c r="F38" s="162"/>
      <c r="G38" s="162"/>
      <c r="H38" s="162"/>
      <c r="I38" s="162"/>
      <c r="J38" s="162"/>
      <c r="K38" s="162"/>
      <c r="L38" s="162"/>
      <c r="M38" s="162"/>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row>
    <row r="39" spans="1:38" ht="13.5">
      <c r="A39" s="143"/>
      <c r="B39" s="143"/>
      <c r="C39" s="143"/>
      <c r="D39" s="143"/>
      <c r="E39" s="162"/>
      <c r="F39" s="162"/>
      <c r="G39" s="162"/>
      <c r="H39" s="162"/>
      <c r="I39" s="162"/>
      <c r="J39" s="162"/>
      <c r="K39" s="162"/>
      <c r="L39" s="162"/>
      <c r="M39" s="162"/>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row>
    <row r="40" spans="1:38" ht="13.5">
      <c r="A40" s="143"/>
      <c r="B40" s="143"/>
      <c r="C40" s="143"/>
      <c r="D40" s="143"/>
      <c r="E40" s="162"/>
      <c r="F40" s="162"/>
      <c r="G40" s="162"/>
      <c r="H40" s="162"/>
      <c r="I40" s="162"/>
      <c r="J40" s="162"/>
      <c r="K40" s="162"/>
      <c r="L40" s="162"/>
      <c r="M40" s="162"/>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row r="41" spans="1:38" ht="13.5">
      <c r="A41" s="143"/>
      <c r="B41" s="143"/>
      <c r="C41" s="143"/>
      <c r="D41" s="143"/>
      <c r="E41" s="162"/>
      <c r="F41" s="162"/>
      <c r="G41" s="162"/>
      <c r="H41" s="162"/>
      <c r="I41" s="162"/>
      <c r="J41" s="162"/>
      <c r="K41" s="162"/>
      <c r="L41" s="162"/>
      <c r="M41" s="162"/>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row>
    <row r="42" spans="1:38" ht="13.5">
      <c r="A42" s="143"/>
      <c r="B42" s="143"/>
      <c r="C42" s="143"/>
      <c r="D42" s="143"/>
      <c r="E42" s="162"/>
      <c r="F42" s="162"/>
      <c r="G42" s="162"/>
      <c r="H42" s="162"/>
      <c r="I42" s="162"/>
      <c r="J42" s="162"/>
      <c r="K42" s="162"/>
      <c r="L42" s="162"/>
      <c r="M42" s="162"/>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row>
    <row r="43" spans="1:38" ht="13.5">
      <c r="A43" s="143"/>
      <c r="B43" s="143"/>
      <c r="C43" s="143"/>
      <c r="D43" s="143"/>
      <c r="E43" s="162"/>
      <c r="F43" s="162"/>
      <c r="G43" s="162"/>
      <c r="H43" s="162"/>
      <c r="I43" s="162"/>
      <c r="J43" s="162"/>
      <c r="K43" s="162"/>
      <c r="L43" s="162"/>
      <c r="M43" s="162"/>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row>
    <row r="44" spans="1:38" ht="13.5">
      <c r="A44" s="143"/>
      <c r="B44" s="143"/>
      <c r="C44" s="143"/>
      <c r="D44" s="143"/>
      <c r="E44" s="162"/>
      <c r="F44" s="162"/>
      <c r="G44" s="162"/>
      <c r="H44" s="162"/>
      <c r="I44" s="162"/>
      <c r="J44" s="162"/>
      <c r="K44" s="162"/>
      <c r="L44" s="162"/>
      <c r="M44" s="162"/>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row>
    <row r="45" spans="1:38" ht="13.5">
      <c r="A45" s="143"/>
      <c r="B45" s="143"/>
      <c r="C45" s="143"/>
      <c r="D45" s="143"/>
      <c r="E45" s="162"/>
      <c r="F45" s="162"/>
      <c r="G45" s="162"/>
      <c r="H45" s="162"/>
      <c r="I45" s="162"/>
      <c r="J45" s="162"/>
      <c r="K45" s="162"/>
      <c r="L45" s="162"/>
      <c r="M45" s="162"/>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row>
    <row r="46" spans="1:38" ht="13.5">
      <c r="A46" s="143"/>
      <c r="B46" s="143"/>
      <c r="C46" s="143"/>
      <c r="D46" s="143"/>
      <c r="E46" s="162"/>
      <c r="F46" s="162"/>
      <c r="G46" s="162"/>
      <c r="H46" s="162"/>
      <c r="I46" s="162"/>
      <c r="J46" s="162"/>
      <c r="K46" s="162"/>
      <c r="L46" s="162"/>
      <c r="M46" s="162"/>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row>
  </sheetData>
  <sheetProtection password="C1BC" sheet="1"/>
  <protectedRanges>
    <protectedRange sqref="F11:M14" name="LNK"/>
    <protectedRange sqref="C3:C7 C11:C14" name="SV_H?chst"/>
    <protectedRange sqref="F3:M9" name="LNK_2"/>
    <protectedRange sqref="F3:G9" name="SV_H?chst_2"/>
    <protectedRange sqref="C8:C9" name="SV_H?chst_3"/>
    <protectedRange sqref="C10" name="SV_H?chst_1"/>
    <protectedRange sqref="F10:M10" name="LNK_2_1"/>
    <protectedRange sqref="F10:G10" name="SV_H?chst_2_1"/>
  </protectedRanges>
  <mergeCells count="2">
    <mergeCell ref="B1:C1"/>
    <mergeCell ref="E1:M1"/>
  </mergeCells>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26"/>
  <sheetViews>
    <sheetView zoomScalePageLayoutView="0" workbookViewId="0" topLeftCell="A1">
      <pane ySplit="3" topLeftCell="A4" activePane="bottomLeft" state="frozen"/>
      <selection pane="topLeft" activeCell="A1" sqref="A1"/>
      <selection pane="bottomLeft" activeCell="A4" sqref="A4"/>
    </sheetView>
  </sheetViews>
  <sheetFormatPr defaultColWidth="12" defaultRowHeight="12.75"/>
  <cols>
    <col min="1" max="1" width="18.66015625" style="88" customWidth="1"/>
    <col min="2" max="2" width="14.66015625" style="88" customWidth="1"/>
    <col min="3" max="3" width="68.83203125" style="89" customWidth="1"/>
    <col min="4" max="16384" width="12" style="86" customWidth="1"/>
  </cols>
  <sheetData>
    <row r="1" ht="12">
      <c r="A1" s="85" t="s">
        <v>52</v>
      </c>
    </row>
    <row r="3" spans="1:3" ht="24.75">
      <c r="A3" s="87" t="s">
        <v>54</v>
      </c>
      <c r="B3" s="87" t="s">
        <v>50</v>
      </c>
      <c r="C3" s="87" t="s">
        <v>51</v>
      </c>
    </row>
    <row r="4" spans="1:3" ht="12">
      <c r="A4" s="88" t="s">
        <v>53</v>
      </c>
      <c r="B4" s="90">
        <v>42634</v>
      </c>
      <c r="C4" s="89" t="s">
        <v>55</v>
      </c>
    </row>
    <row r="5" spans="1:3" ht="24.75">
      <c r="A5" s="91" t="s">
        <v>56</v>
      </c>
      <c r="B5" s="90">
        <v>42902</v>
      </c>
      <c r="C5" s="92" t="s">
        <v>57</v>
      </c>
    </row>
    <row r="6" ht="12">
      <c r="C6" s="92" t="s">
        <v>58</v>
      </c>
    </row>
    <row r="7" ht="12">
      <c r="C7" s="92" t="s">
        <v>62</v>
      </c>
    </row>
    <row r="8" ht="12">
      <c r="C8" s="92" t="s">
        <v>64</v>
      </c>
    </row>
    <row r="9" spans="1:3" ht="49.5">
      <c r="A9" s="91" t="s">
        <v>98</v>
      </c>
      <c r="B9" s="90">
        <v>42949</v>
      </c>
      <c r="C9" s="92" t="s">
        <v>99</v>
      </c>
    </row>
    <row r="10" spans="1:3" ht="25.5" customHeight="1">
      <c r="A10" s="111" t="s">
        <v>102</v>
      </c>
      <c r="B10" s="112">
        <v>43117</v>
      </c>
      <c r="C10" s="113" t="s">
        <v>103</v>
      </c>
    </row>
    <row r="11" spans="1:3" ht="24.75">
      <c r="A11" s="111" t="s">
        <v>105</v>
      </c>
      <c r="B11" s="90">
        <v>43152</v>
      </c>
      <c r="C11" s="92" t="s">
        <v>104</v>
      </c>
    </row>
    <row r="12" spans="1:3" ht="24.75">
      <c r="A12" s="91" t="s">
        <v>106</v>
      </c>
      <c r="B12" s="90">
        <v>43272</v>
      </c>
      <c r="C12" s="92" t="s">
        <v>107</v>
      </c>
    </row>
    <row r="13" ht="12">
      <c r="C13" s="92" t="s">
        <v>108</v>
      </c>
    </row>
    <row r="14" ht="24.75">
      <c r="C14" s="92" t="s">
        <v>109</v>
      </c>
    </row>
    <row r="15" ht="12">
      <c r="C15" s="92" t="s">
        <v>110</v>
      </c>
    </row>
    <row r="16" spans="1:3" ht="12">
      <c r="A16" s="91" t="s">
        <v>118</v>
      </c>
      <c r="B16" s="90">
        <v>43314</v>
      </c>
      <c r="C16" s="92" t="s">
        <v>117</v>
      </c>
    </row>
    <row r="17" spans="1:3" ht="49.5">
      <c r="A17" s="91" t="s">
        <v>120</v>
      </c>
      <c r="B17" s="90">
        <v>43375</v>
      </c>
      <c r="C17" s="92" t="s">
        <v>119</v>
      </c>
    </row>
    <row r="18" ht="12">
      <c r="C18" s="92" t="s">
        <v>130</v>
      </c>
    </row>
    <row r="19" spans="1:3" ht="24.75">
      <c r="A19" s="91" t="s">
        <v>143</v>
      </c>
      <c r="B19" s="90">
        <v>44146</v>
      </c>
      <c r="C19" s="92" t="s">
        <v>149</v>
      </c>
    </row>
    <row r="20" spans="1:3" ht="12">
      <c r="A20" s="91"/>
      <c r="B20" s="90"/>
      <c r="C20" s="92" t="s">
        <v>144</v>
      </c>
    </row>
    <row r="21" spans="1:3" ht="24.75">
      <c r="A21" s="91"/>
      <c r="B21" s="90"/>
      <c r="C21" s="177" t="s">
        <v>145</v>
      </c>
    </row>
    <row r="22" spans="1:3" ht="12">
      <c r="A22" s="91"/>
      <c r="B22" s="90"/>
      <c r="C22" s="177" t="s">
        <v>146</v>
      </c>
    </row>
    <row r="23" ht="12">
      <c r="C23" s="177" t="s">
        <v>147</v>
      </c>
    </row>
    <row r="24" ht="12">
      <c r="C24" s="92" t="s">
        <v>148</v>
      </c>
    </row>
    <row r="25" spans="2:3" ht="12">
      <c r="B25" s="90">
        <v>44250</v>
      </c>
      <c r="C25" s="92" t="s">
        <v>152</v>
      </c>
    </row>
    <row r="26" ht="12">
      <c r="C26" s="92" t="s">
        <v>148</v>
      </c>
    </row>
  </sheetData>
  <sheetProtection password="C1BC" sheet="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Haring</dc:creator>
  <cp:keywords/>
  <dc:description/>
  <cp:lastModifiedBy>Peter Haring</cp:lastModifiedBy>
  <cp:lastPrinted>2020-11-09T06:58:38Z</cp:lastPrinted>
  <dcterms:created xsi:type="dcterms:W3CDTF">2002-09-02T07:13:28Z</dcterms:created>
  <dcterms:modified xsi:type="dcterms:W3CDTF">2021-02-23T07:56:52Z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-2112188101</vt:i4>
  </property>
  <property fmtid="{D5CDD505-2E9C-101B-9397-08002B2CF9AE}" pid="3" name="_EmailSubject">
    <vt:lpwstr>Personalabrechnungsformular für leader+ Abrechnung</vt:lpwstr>
  </property>
  <property fmtid="{D5CDD505-2E9C-101B-9397-08002B2CF9AE}" pid="4" name="_AuthorEmail">
    <vt:lpwstr>office.sued@leaderplus.at</vt:lpwstr>
  </property>
  <property fmtid="{D5CDD505-2E9C-101B-9397-08002B2CF9AE}" pid="5" name="_AuthorEmailDisplayName">
    <vt:lpwstr>südburgenland plus</vt:lpwstr>
  </property>
  <property fmtid="{D5CDD505-2E9C-101B-9397-08002B2CF9AE}" pid="6" name="_ReviewingToolsShownOnce">
    <vt:lpwstr/>
  </property>
</Properties>
</file>